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D:\YAAM\2025-11-05 - KANNUR KERALAM- AIRPORT CIVIL WORK\1 - ESTIMATION\"/>
    </mc:Choice>
  </mc:AlternateContent>
  <xr:revisionPtr revIDLastSave="0" documentId="13_ncr:1_{EFA1612F-EA88-487D-870A-15391EF2CAB7}" xr6:coauthVersionLast="47" xr6:coauthVersionMax="47" xr10:uidLastSave="{00000000-0000-0000-0000-000000000000}"/>
  <bookViews>
    <workbookView xWindow="-108" yWindow="-108" windowWidth="23256" windowHeight="12456" xr2:uid="{00000000-000D-0000-FFFF-FFFF00000000}"/>
  </bookViews>
  <sheets>
    <sheet name="ABST." sheetId="4" r:id="rId1"/>
    <sheet name="DETAILED" sheetId="5" r:id="rId2"/>
    <sheet name="LEAD" sheetId="7" state="hidden" r:id="rId3"/>
    <sheet name="DATA" sheetId="6" state="hidden" r:id="rId4"/>
    <sheet name="DATA2" sheetId="10" r:id="rId5"/>
    <sheet name="Sheet2" sheetId="11" r:id="rId6"/>
    <sheet name="STEEL" sheetId="9" state="hidden" r:id="rId7"/>
  </sheets>
  <externalReferences>
    <externalReference r:id="rId8"/>
    <externalReference r:id="rId9"/>
    <externalReference r:id="rId10"/>
    <externalReference r:id="rId11"/>
  </externalReferences>
  <definedNames>
    <definedName name="Abstract_Nilaktai">[1]Data!$H$2897:$N$2923</definedName>
    <definedName name="asas">'[2]Data '!#REF!</definedName>
    <definedName name="Bill_Form_DPC">[1]Data!$AB$3062:$AN$3132</definedName>
    <definedName name="Comparative_Statmnt">[1]Data!$AO$3137:$BB$3200</definedName>
    <definedName name="cstt">[3]Data!#REF!</definedName>
    <definedName name="Data_Alagarkoil">[1]Data!$A$81:$G$3009</definedName>
    <definedName name="Detail_Est_bldg">#REF!</definedName>
    <definedName name="DPC_agt_Rates">[1]Data!$Q$2984:$Y$3053</definedName>
    <definedName name="eatimate">'[4]Constant ADE'!#REF!</definedName>
    <definedName name="Lead_Alagarkoil">[1]Data!#REF!</definedName>
    <definedName name="Lead_Kalencheri">[1]Data!#REF!</definedName>
    <definedName name="Lead_Kayavur">[1]Data!#REF!</definedName>
    <definedName name="LEAD_POOVANUR">[1]Data!#REF!</definedName>
    <definedName name="Lead_Vadakaraivayal">[1]Data!#REF!</definedName>
    <definedName name="_xlnm.Print_Area" localSheetId="0">ABST.!$A$1:$G$12</definedName>
    <definedName name="_xlnm.Print_Area" localSheetId="4">DATA2!$A$1:$G$76</definedName>
    <definedName name="yes">'[4]Constant ADE'!#REF!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8" i="11" l="1"/>
  <c r="T9" i="11"/>
  <c r="N11" i="4"/>
  <c r="J11" i="4"/>
  <c r="F6" i="11"/>
  <c r="L8" i="11"/>
  <c r="E20" i="10"/>
  <c r="I21" i="10"/>
  <c r="P74" i="10"/>
  <c r="N74" i="10"/>
  <c r="N73" i="10"/>
  <c r="H13" i="11"/>
  <c r="H12" i="11"/>
  <c r="F9" i="11"/>
  <c r="G8" i="11"/>
  <c r="H7" i="11"/>
  <c r="H6" i="11"/>
  <c r="F5" i="11" l="1"/>
  <c r="F8" i="11" s="1"/>
  <c r="H8" i="11" s="1"/>
  <c r="O42" i="10"/>
  <c r="H9" i="11"/>
  <c r="H16" i="11" s="1"/>
  <c r="L16" i="11" s="1"/>
  <c r="Q28" i="10"/>
  <c r="Q27" i="10"/>
  <c r="Q20" i="10"/>
  <c r="Q21" i="10"/>
  <c r="H5" i="11"/>
  <c r="O41" i="10"/>
  <c r="B26" i="10"/>
  <c r="Q26" i="10"/>
  <c r="Q22" i="10"/>
  <c r="H15" i="11"/>
  <c r="H11" i="11"/>
  <c r="H10" i="11"/>
  <c r="E10" i="4" l="1"/>
  <c r="G10" i="4" s="1"/>
  <c r="E9" i="4"/>
  <c r="E8" i="4"/>
  <c r="G8" i="4" s="1"/>
  <c r="G50" i="10"/>
  <c r="G51" i="10"/>
  <c r="G52" i="10"/>
  <c r="G49" i="10"/>
  <c r="B52" i="10"/>
  <c r="B50" i="10"/>
  <c r="B51" i="10"/>
  <c r="B49" i="10"/>
  <c r="R15" i="10"/>
  <c r="M13" i="5"/>
  <c r="G64" i="10"/>
  <c r="G72" i="10"/>
  <c r="G65" i="10"/>
  <c r="G66" i="10" s="1"/>
  <c r="G67" i="10" s="1"/>
  <c r="G68" i="10" s="1"/>
  <c r="G71" i="10" s="1"/>
  <c r="G74" i="10" l="1"/>
  <c r="G75" i="10" s="1"/>
  <c r="G73" i="10"/>
  <c r="G9" i="4" l="1"/>
  <c r="M10" i="5"/>
  <c r="M9" i="5"/>
  <c r="G54" i="10"/>
  <c r="G55" i="10" s="1"/>
  <c r="E59" i="10" s="1"/>
  <c r="G59" i="10" s="1"/>
  <c r="G44" i="10"/>
  <c r="G43" i="10"/>
  <c r="G42" i="10"/>
  <c r="G41" i="10"/>
  <c r="G40" i="10"/>
  <c r="E34" i="10"/>
  <c r="E33" i="10"/>
  <c r="R14" i="10"/>
  <c r="G46" i="10" l="1"/>
  <c r="G47" i="10" s="1"/>
  <c r="E58" i="10" s="1"/>
  <c r="G58" i="10" s="1"/>
  <c r="G60" i="10" s="1"/>
  <c r="B20" i="10" l="1"/>
  <c r="G20" i="10" s="1"/>
  <c r="G21" i="10"/>
  <c r="G22" i="10"/>
  <c r="G23" i="10" l="1"/>
  <c r="G99" i="6" l="1"/>
  <c r="O9" i="5"/>
  <c r="G88" i="6"/>
  <c r="G87" i="6"/>
  <c r="G35" i="10"/>
  <c r="G34" i="10"/>
  <c r="G33" i="10"/>
  <c r="G36" i="10" s="1"/>
  <c r="G29" i="10"/>
  <c r="G28" i="10"/>
  <c r="G27" i="10"/>
  <c r="G74" i="6"/>
  <c r="G16" i="10"/>
  <c r="G15" i="10"/>
  <c r="G14" i="10"/>
  <c r="G13" i="10"/>
  <c r="B12" i="10"/>
  <c r="R12" i="10"/>
  <c r="R11" i="10"/>
  <c r="G11" i="10"/>
  <c r="O13" i="5"/>
  <c r="M12" i="5"/>
  <c r="O12" i="5" s="1"/>
  <c r="M11" i="5"/>
  <c r="O11" i="5" s="1"/>
  <c r="E26" i="10" l="1"/>
  <c r="G26" i="10" s="1"/>
  <c r="G30" i="10" s="1"/>
  <c r="G31" i="10" s="1"/>
  <c r="E7" i="4" s="1"/>
  <c r="G7" i="4" s="1"/>
  <c r="E12" i="10"/>
  <c r="G12" i="10" s="1"/>
  <c r="G17" i="10" s="1"/>
  <c r="G18" i="10" s="1"/>
  <c r="E6" i="4" s="1"/>
  <c r="G6" i="4" s="1"/>
  <c r="M41" i="5"/>
  <c r="M7" i="5"/>
  <c r="O7" i="5" s="1"/>
  <c r="G73" i="4"/>
  <c r="G71" i="4"/>
  <c r="B53" i="4"/>
  <c r="B49" i="4"/>
  <c r="M54" i="5"/>
  <c r="O54" i="5" s="1"/>
  <c r="B51" i="4" s="1"/>
  <c r="M52" i="5"/>
  <c r="M50" i="5"/>
  <c r="O50" i="5" s="1"/>
  <c r="B47" i="4" s="1"/>
  <c r="M71" i="5"/>
  <c r="O71" i="5" s="1"/>
  <c r="B66" i="4" s="1"/>
  <c r="M68" i="5"/>
  <c r="M69" i="5"/>
  <c r="M67" i="5"/>
  <c r="M65" i="5"/>
  <c r="O65" i="5" s="1"/>
  <c r="B62" i="4" s="1"/>
  <c r="M63" i="5"/>
  <c r="O63" i="5" s="1"/>
  <c r="B60" i="4" s="1"/>
  <c r="M61" i="5"/>
  <c r="O61" i="5" s="1"/>
  <c r="B58" i="4" s="1"/>
  <c r="G59" i="5"/>
  <c r="M59" i="5" s="1"/>
  <c r="U106" i="9"/>
  <c r="W106" i="9" s="1"/>
  <c r="U104" i="9"/>
  <c r="W105" i="9"/>
  <c r="W104" i="9"/>
  <c r="G167" i="6"/>
  <c r="E168" i="6"/>
  <c r="G168" i="6" s="1"/>
  <c r="Y48" i="9"/>
  <c r="Y32" i="9"/>
  <c r="Y20" i="9"/>
  <c r="Z20" i="9" s="1"/>
  <c r="W54" i="9"/>
  <c r="W48" i="9"/>
  <c r="W47" i="9"/>
  <c r="W53" i="9"/>
  <c r="W46" i="9"/>
  <c r="W41" i="9"/>
  <c r="W40" i="9"/>
  <c r="W39" i="9"/>
  <c r="W34" i="9"/>
  <c r="Y34" i="9" s="1"/>
  <c r="W33" i="9"/>
  <c r="Y33" i="9" s="1"/>
  <c r="W32" i="9"/>
  <c r="W25" i="9"/>
  <c r="Y25" i="9" s="1"/>
  <c r="W27" i="9"/>
  <c r="Y27" i="9" s="1"/>
  <c r="W26" i="9"/>
  <c r="Y26" i="9" s="1"/>
  <c r="W20" i="9"/>
  <c r="Y96" i="9"/>
  <c r="Y94" i="9"/>
  <c r="Q94" i="9"/>
  <c r="Y92" i="9"/>
  <c r="Y90" i="9"/>
  <c r="Y86" i="9"/>
  <c r="Y84" i="9"/>
  <c r="Y82" i="9"/>
  <c r="Y80" i="9"/>
  <c r="Y78" i="9"/>
  <c r="Y75" i="9"/>
  <c r="Y74" i="9"/>
  <c r="Y73" i="9"/>
  <c r="Y76" i="9" s="1"/>
  <c r="Y71" i="9"/>
  <c r="Y70" i="9"/>
  <c r="Q70" i="9"/>
  <c r="Y68" i="9"/>
  <c r="P68" i="9"/>
  <c r="Y67" i="9"/>
  <c r="P67" i="9"/>
  <c r="Y65" i="9"/>
  <c r="J65" i="9"/>
  <c r="P65" i="9" s="1"/>
  <c r="Y64" i="9"/>
  <c r="P64" i="9"/>
  <c r="Y62" i="9"/>
  <c r="Y63" i="9" s="1"/>
  <c r="Y61" i="9"/>
  <c r="Y60" i="9"/>
  <c r="P60" i="9"/>
  <c r="Q60" i="9" s="1"/>
  <c r="Y58" i="9"/>
  <c r="Y57" i="9"/>
  <c r="Y56" i="9"/>
  <c r="Y59" i="9" s="1"/>
  <c r="P56" i="9"/>
  <c r="Q56" i="9" s="1"/>
  <c r="U54" i="9"/>
  <c r="Y54" i="9" s="1"/>
  <c r="U53" i="9"/>
  <c r="Q50" i="9"/>
  <c r="P50" i="9"/>
  <c r="U48" i="9"/>
  <c r="U47" i="9"/>
  <c r="Y47" i="9" s="1"/>
  <c r="U46" i="9"/>
  <c r="Y46" i="9" s="1"/>
  <c r="P43" i="9"/>
  <c r="Q43" i="9" s="1"/>
  <c r="U41" i="9"/>
  <c r="U40" i="9"/>
  <c r="U39" i="9"/>
  <c r="Y39" i="9" s="1"/>
  <c r="P36" i="9"/>
  <c r="Q36" i="9" s="1"/>
  <c r="P29" i="9"/>
  <c r="Q29" i="9" s="1"/>
  <c r="J22" i="9"/>
  <c r="P22" i="9" s="1"/>
  <c r="Q22" i="9" s="1"/>
  <c r="Y19" i="9"/>
  <c r="Y18" i="9"/>
  <c r="Y17" i="9"/>
  <c r="P16" i="9"/>
  <c r="Q16" i="9" s="1"/>
  <c r="Y14" i="9"/>
  <c r="Y13" i="9"/>
  <c r="Y12" i="9"/>
  <c r="P12" i="9"/>
  <c r="Q12" i="9" s="1"/>
  <c r="M12" i="9"/>
  <c r="Y10" i="9"/>
  <c r="P10" i="9"/>
  <c r="Q10" i="9" s="1"/>
  <c r="M10" i="9"/>
  <c r="P8" i="9"/>
  <c r="Q8" i="9" s="1"/>
  <c r="Y8" i="9" s="1"/>
  <c r="E140" i="6"/>
  <c r="G140" i="6" s="1"/>
  <c r="E138" i="6"/>
  <c r="E149" i="6" s="1"/>
  <c r="G149" i="6" s="1"/>
  <c r="G146" i="6"/>
  <c r="G147" i="6" s="1"/>
  <c r="E148" i="6" s="1"/>
  <c r="G148" i="6" s="1"/>
  <c r="G136" i="6"/>
  <c r="G135" i="6"/>
  <c r="G129" i="6"/>
  <c r="E51" i="4" s="1"/>
  <c r="G131" i="6"/>
  <c r="E53" i="4" s="1"/>
  <c r="G127" i="6"/>
  <c r="E49" i="4" s="1"/>
  <c r="E112" i="6"/>
  <c r="G112" i="6" s="1"/>
  <c r="E115" i="6"/>
  <c r="G115" i="6" s="1"/>
  <c r="B121" i="6"/>
  <c r="G117" i="6"/>
  <c r="G110" i="6"/>
  <c r="G108" i="6"/>
  <c r="B77" i="6"/>
  <c r="G11" i="4" l="1"/>
  <c r="Y40" i="9"/>
  <c r="Y41" i="9"/>
  <c r="Z46" i="9"/>
  <c r="Q64" i="9"/>
  <c r="Y53" i="9"/>
  <c r="Z53" i="9" s="1"/>
  <c r="O67" i="5"/>
  <c r="B64" i="4" s="1"/>
  <c r="O58" i="5"/>
  <c r="O59" i="5"/>
  <c r="B56" i="4" s="1"/>
  <c r="G49" i="4"/>
  <c r="G51" i="4"/>
  <c r="G53" i="4"/>
  <c r="W107" i="9"/>
  <c r="W108" i="9" s="1"/>
  <c r="E69" i="4" s="1"/>
  <c r="Z39" i="9"/>
  <c r="Z25" i="9"/>
  <c r="Z32" i="9"/>
  <c r="Z100" i="9" s="1"/>
  <c r="Q67" i="9"/>
  <c r="Y66" i="9"/>
  <c r="Y69" i="9"/>
  <c r="Y72" i="9"/>
  <c r="Y15" i="9"/>
  <c r="G138" i="6"/>
  <c r="O73" i="5" l="1"/>
  <c r="B69" i="4"/>
  <c r="G69" i="4" s="1"/>
  <c r="Y99" i="9"/>
  <c r="E61" i="6" l="1"/>
  <c r="E60" i="6"/>
  <c r="E70" i="6" s="1"/>
  <c r="E53" i="6"/>
  <c r="G53" i="6" s="1"/>
  <c r="G52" i="6"/>
  <c r="E47" i="6"/>
  <c r="G47" i="6" s="1"/>
  <c r="E23" i="6"/>
  <c r="E44" i="6" s="1"/>
  <c r="E25" i="6"/>
  <c r="E46" i="6" s="1"/>
  <c r="G46" i="6" s="1"/>
  <c r="E24" i="6"/>
  <c r="G24" i="6" s="1"/>
  <c r="E32" i="6"/>
  <c r="E39" i="6" s="1"/>
  <c r="E17" i="6"/>
  <c r="G17" i="6" s="1"/>
  <c r="G13" i="6"/>
  <c r="H13" i="6" s="1"/>
  <c r="E16" i="4" s="1"/>
  <c r="G27" i="7"/>
  <c r="H27" i="7" s="1"/>
  <c r="G26" i="7"/>
  <c r="H26" i="7" s="1"/>
  <c r="D26" i="7"/>
  <c r="C26" i="7"/>
  <c r="G25" i="7"/>
  <c r="H25" i="7" s="1"/>
  <c r="G24" i="7"/>
  <c r="H24" i="7" s="1"/>
  <c r="D24" i="7"/>
  <c r="C24" i="7"/>
  <c r="G23" i="7"/>
  <c r="H23" i="7" s="1"/>
  <c r="H22" i="7"/>
  <c r="G21" i="7"/>
  <c r="H21" i="7" s="1"/>
  <c r="G20" i="7"/>
  <c r="H20" i="7" s="1"/>
  <c r="C20" i="7"/>
  <c r="H19" i="7"/>
  <c r="E58" i="6" s="1"/>
  <c r="G58" i="6" s="1"/>
  <c r="D19" i="7"/>
  <c r="D20" i="7" s="1"/>
  <c r="C19" i="7"/>
  <c r="G18" i="7"/>
  <c r="H18" i="7" s="1"/>
  <c r="E18" i="7"/>
  <c r="D18" i="7"/>
  <c r="C18" i="7"/>
  <c r="H17" i="7"/>
  <c r="E68" i="6" s="1"/>
  <c r="G68" i="6" s="1"/>
  <c r="H16" i="7"/>
  <c r="D16" i="7"/>
  <c r="C16" i="7"/>
  <c r="H15" i="7"/>
  <c r="D15" i="7"/>
  <c r="C15" i="7"/>
  <c r="H14" i="7"/>
  <c r="D14" i="7"/>
  <c r="C14" i="7"/>
  <c r="H13" i="7"/>
  <c r="D13" i="7"/>
  <c r="C13" i="7"/>
  <c r="H12" i="7"/>
  <c r="E42" i="6" s="1"/>
  <c r="G42" i="6" s="1"/>
  <c r="D12" i="7"/>
  <c r="C12" i="7"/>
  <c r="H11" i="7"/>
  <c r="E21" i="6" s="1"/>
  <c r="G21" i="6" s="1"/>
  <c r="H10" i="7"/>
  <c r="E91" i="6" s="1"/>
  <c r="D10" i="7"/>
  <c r="C10" i="7"/>
  <c r="H9" i="7"/>
  <c r="E16" i="6" s="1"/>
  <c r="G16" i="6" s="1"/>
  <c r="E31" i="6" s="1"/>
  <c r="E78" i="6" s="1"/>
  <c r="G78" i="6" s="1"/>
  <c r="H8" i="7"/>
  <c r="E166" i="6" s="1"/>
  <c r="G166" i="6" s="1"/>
  <c r="G169" i="6" s="1"/>
  <c r="G170" i="6" s="1"/>
  <c r="H7" i="7"/>
  <c r="E30" i="6" s="1"/>
  <c r="E37" i="6" s="1"/>
  <c r="E122" i="6" l="1"/>
  <c r="G122" i="6" s="1"/>
  <c r="G91" i="6"/>
  <c r="E103" i="6"/>
  <c r="G103" i="6" s="1"/>
  <c r="E51" i="6"/>
  <c r="G51" i="6" s="1"/>
  <c r="G23" i="6"/>
  <c r="E59" i="6"/>
  <c r="G59" i="6" s="1"/>
  <c r="G39" i="6"/>
  <c r="E79" i="6"/>
  <c r="E62" i="6"/>
  <c r="E73" i="6" s="1"/>
  <c r="E86" i="6" s="1"/>
  <c r="G30" i="6"/>
  <c r="G37" i="6"/>
  <c r="E77" i="6"/>
  <c r="G44" i="6"/>
  <c r="E71" i="6"/>
  <c r="G71" i="6" s="1"/>
  <c r="G60" i="6"/>
  <c r="G61" i="6"/>
  <c r="E72" i="6"/>
  <c r="E45" i="6"/>
  <c r="G45" i="6" s="1"/>
  <c r="E84" i="6"/>
  <c r="G70" i="6"/>
  <c r="E38" i="6"/>
  <c r="G38" i="6" s="1"/>
  <c r="G31" i="6"/>
  <c r="G32" i="6"/>
  <c r="G25" i="6"/>
  <c r="G54" i="6"/>
  <c r="G55" i="6" s="1"/>
  <c r="G18" i="6"/>
  <c r="H18" i="6" s="1"/>
  <c r="E18" i="4" s="1"/>
  <c r="G40" i="6" l="1"/>
  <c r="E43" i="6" s="1"/>
  <c r="G43" i="6" s="1"/>
  <c r="G62" i="6"/>
  <c r="G73" i="6"/>
  <c r="E92" i="6"/>
  <c r="G79" i="6"/>
  <c r="G63" i="6"/>
  <c r="G64" i="6" s="1"/>
  <c r="H64" i="6" s="1"/>
  <c r="E34" i="4" s="1"/>
  <c r="E96" i="6"/>
  <c r="G84" i="6"/>
  <c r="E98" i="6"/>
  <c r="G86" i="6"/>
  <c r="E90" i="6"/>
  <c r="G77" i="6"/>
  <c r="G80" i="6" s="1"/>
  <c r="E69" i="6" s="1"/>
  <c r="G69" i="6" s="1"/>
  <c r="G33" i="6"/>
  <c r="E22" i="6" s="1"/>
  <c r="G22" i="6" s="1"/>
  <c r="G26" i="6" s="1"/>
  <c r="G27" i="6" s="1"/>
  <c r="H27" i="6" s="1"/>
  <c r="E20" i="4" s="1"/>
  <c r="G72" i="6"/>
  <c r="E85" i="6"/>
  <c r="G48" i="6"/>
  <c r="G49" i="6" s="1"/>
  <c r="H49" i="6" s="1"/>
  <c r="E22" i="4" s="1"/>
  <c r="E24" i="4" s="1"/>
  <c r="E26" i="4" s="1"/>
  <c r="E28" i="4" s="1"/>
  <c r="E30" i="4" s="1"/>
  <c r="E32" i="4" s="1"/>
  <c r="E123" i="6" l="1"/>
  <c r="G123" i="6" s="1"/>
  <c r="E104" i="6"/>
  <c r="G104" i="6" s="1"/>
  <c r="G92" i="6"/>
  <c r="G98" i="6"/>
  <c r="E114" i="6"/>
  <c r="G114" i="6" s="1"/>
  <c r="G75" i="6"/>
  <c r="H75" i="6" s="1"/>
  <c r="E36" i="4" s="1"/>
  <c r="G85" i="6"/>
  <c r="E97" i="6"/>
  <c r="G90" i="6"/>
  <c r="G93" i="6" s="1"/>
  <c r="E83" i="6" s="1"/>
  <c r="G83" i="6" s="1"/>
  <c r="E102" i="6"/>
  <c r="G102" i="6" s="1"/>
  <c r="G105" i="6" s="1"/>
  <c r="E95" i="6" s="1"/>
  <c r="G95" i="6" s="1"/>
  <c r="E121" i="6"/>
  <c r="E111" i="6"/>
  <c r="G111" i="6" s="1"/>
  <c r="G96" i="6"/>
  <c r="I88" i="6" l="1"/>
  <c r="E38" i="4" s="1"/>
  <c r="E41" i="4" s="1"/>
  <c r="E116" i="6"/>
  <c r="G116" i="6" s="1"/>
  <c r="G121" i="6"/>
  <c r="G124" i="6" s="1"/>
  <c r="G97" i="6"/>
  <c r="G100" i="6" s="1"/>
  <c r="I100" i="6" s="1"/>
  <c r="E44" i="4" s="1"/>
  <c r="E113" i="6"/>
  <c r="E109" i="6" l="1"/>
  <c r="G109" i="6" s="1"/>
  <c r="G113" i="6"/>
  <c r="G118" i="6" s="1"/>
  <c r="G119" i="6" s="1"/>
  <c r="I119" i="6" s="1"/>
  <c r="E47" i="4" s="1"/>
  <c r="G47" i="4" s="1"/>
  <c r="E139" i="6"/>
  <c r="E150" i="6" l="1"/>
  <c r="G150" i="6" s="1"/>
  <c r="G152" i="6" s="1"/>
  <c r="E155" i="6" s="1"/>
  <c r="G155" i="6" s="1"/>
  <c r="G139" i="6"/>
  <c r="G143" i="6" s="1"/>
  <c r="G144" i="6" s="1"/>
  <c r="I144" i="6" s="1"/>
  <c r="E158" i="6" l="1"/>
  <c r="G158" i="6" s="1"/>
  <c r="G159" i="6" s="1"/>
  <c r="I159" i="6" s="1"/>
  <c r="E161" i="6"/>
  <c r="G161" i="6" s="1"/>
  <c r="E154" i="6"/>
  <c r="G154" i="6" s="1"/>
  <c r="G156" i="6" s="1"/>
  <c r="I156" i="6" s="1"/>
  <c r="E62" i="4" l="1"/>
  <c r="G62" i="4" s="1"/>
  <c r="E56" i="4"/>
  <c r="G56" i="4" s="1"/>
  <c r="E60" i="4"/>
  <c r="G60" i="4" s="1"/>
  <c r="E58" i="4"/>
  <c r="G58" i="4" s="1"/>
  <c r="E66" i="4"/>
  <c r="G66" i="4" s="1"/>
  <c r="E64" i="4"/>
  <c r="G64" i="4" s="1"/>
  <c r="G162" i="6"/>
  <c r="G163" i="6" s="1"/>
  <c r="I163" i="6" s="1"/>
  <c r="O47" i="5" l="1"/>
  <c r="B44" i="4" s="1"/>
  <c r="G44" i="4" s="1"/>
  <c r="M45" i="5"/>
  <c r="M44" i="5"/>
  <c r="I42" i="5"/>
  <c r="M42" i="5" s="1"/>
  <c r="O40" i="5" s="1"/>
  <c r="M36" i="5"/>
  <c r="O36" i="5" s="1"/>
  <c r="B36" i="4" s="1"/>
  <c r="G36" i="4" s="1"/>
  <c r="M34" i="5"/>
  <c r="O34" i="5" s="1"/>
  <c r="B34" i="4" s="1"/>
  <c r="G34" i="4" s="1"/>
  <c r="M32" i="5"/>
  <c r="O32" i="5" s="1"/>
  <c r="B32" i="4" s="1"/>
  <c r="G32" i="4" s="1"/>
  <c r="M30" i="5"/>
  <c r="O30" i="5" s="1"/>
  <c r="B30" i="4" s="1"/>
  <c r="G30" i="4" s="1"/>
  <c r="M28" i="5"/>
  <c r="O28" i="5" s="1"/>
  <c r="B28" i="4" s="1"/>
  <c r="G28" i="4" s="1"/>
  <c r="M26" i="5"/>
  <c r="O26" i="5" s="1"/>
  <c r="B26" i="4" s="1"/>
  <c r="G26" i="4" s="1"/>
  <c r="K20" i="5"/>
  <c r="K18" i="5"/>
  <c r="I24" i="5"/>
  <c r="M24" i="5" s="1"/>
  <c r="O24" i="5" s="1"/>
  <c r="B24" i="4" s="1"/>
  <c r="G24" i="4" s="1"/>
  <c r="M22" i="5"/>
  <c r="O22" i="5" s="1"/>
  <c r="M18" i="5"/>
  <c r="O18" i="5" s="1"/>
  <c r="B18" i="4" s="1"/>
  <c r="G18" i="4" s="1"/>
  <c r="W71" i="5"/>
  <c r="W69" i="5"/>
  <c r="W67" i="5"/>
  <c r="W65" i="5"/>
  <c r="W61" i="5"/>
  <c r="W58" i="5"/>
  <c r="W54" i="5"/>
  <c r="W52" i="5"/>
  <c r="W51" i="5"/>
  <c r="W50" i="5"/>
  <c r="W48" i="5"/>
  <c r="W47" i="5"/>
  <c r="W45" i="5"/>
  <c r="W44" i="5"/>
  <c r="W42" i="5"/>
  <c r="W40" i="5"/>
  <c r="W38" i="5"/>
  <c r="W37" i="5"/>
  <c r="W36" i="5"/>
  <c r="W35" i="5"/>
  <c r="W34" i="5"/>
  <c r="W33" i="5"/>
  <c r="W32" i="5"/>
  <c r="W31" i="5"/>
  <c r="W30" i="5"/>
  <c r="W29" i="5"/>
  <c r="W28" i="5"/>
  <c r="W27" i="5"/>
  <c r="W26" i="5"/>
  <c r="W25" i="5"/>
  <c r="W24" i="5"/>
  <c r="W23" i="5"/>
  <c r="W21" i="5"/>
  <c r="W20" i="5"/>
  <c r="M20" i="5"/>
  <c r="O20" i="5" s="1"/>
  <c r="B20" i="4" s="1"/>
  <c r="G20" i="4" s="1"/>
  <c r="W18" i="5"/>
  <c r="M16" i="5"/>
  <c r="O16" i="5" s="1"/>
  <c r="O44" i="5" l="1"/>
  <c r="B41" i="4" s="1"/>
  <c r="G41" i="4" s="1"/>
  <c r="B38" i="4"/>
  <c r="G38" i="4" s="1"/>
  <c r="W46" i="5"/>
  <c r="W49" i="5"/>
  <c r="W22" i="5"/>
  <c r="B22" i="4"/>
  <c r="G22" i="4" s="1"/>
  <c r="W16" i="5"/>
  <c r="B16" i="4"/>
  <c r="G16" i="4" s="1"/>
  <c r="W43" i="5"/>
  <c r="W39" i="5"/>
  <c r="G75" i="4" l="1"/>
  <c r="W56" i="5" l="1"/>
  <c r="W78" i="5" s="1"/>
  <c r="M56" i="5"/>
</calcChain>
</file>

<file path=xl/sharedStrings.xml><?xml version="1.0" encoding="utf-8"?>
<sst xmlns="http://schemas.openxmlformats.org/spreadsheetml/2006/main" count="1212" uniqueCount="412">
  <si>
    <t>Quantity</t>
  </si>
  <si>
    <t>Unit</t>
  </si>
  <si>
    <t>Description of Work</t>
  </si>
  <si>
    <t>Rate</t>
  </si>
  <si>
    <t>Per Unit</t>
  </si>
  <si>
    <t>Estimate</t>
  </si>
  <si>
    <t>cft</t>
  </si>
  <si>
    <t>Excavation of foundation trench of size 6'0" x 6'0" x 6'0" for 17 columns</t>
  </si>
  <si>
    <t>S.No.</t>
  </si>
  <si>
    <t>Material Required</t>
  </si>
  <si>
    <t>Sand</t>
  </si>
  <si>
    <t xml:space="preserve"> </t>
  </si>
  <si>
    <t>Cement</t>
  </si>
  <si>
    <t xml:space="preserve">Cement </t>
  </si>
  <si>
    <t>bags</t>
  </si>
  <si>
    <t>40mm coarse aggregate</t>
  </si>
  <si>
    <t>20mm coarse aggregate</t>
  </si>
  <si>
    <t>ft</t>
  </si>
  <si>
    <t>12 mm steel rod</t>
  </si>
  <si>
    <t>8mm steel rod</t>
  </si>
  <si>
    <t>16mm steel rod</t>
  </si>
  <si>
    <t>20mm steel rod</t>
  </si>
  <si>
    <t>12mm steel rod</t>
  </si>
  <si>
    <t xml:space="preserve">Laying of Roof Beam of size 2'6" x 1'6" for a length of 300'0" with M20 grade concrete 1:2:4 and steel reinforcement of 4 20mm bars &amp; 6 16mm bars bound by 1 diamond stirrup, 1 two-legged stirrup at 0'6" c/c spacing with 0'1" cover </t>
  </si>
  <si>
    <t>8mm steel bar</t>
  </si>
  <si>
    <t>16mm steel bar</t>
  </si>
  <si>
    <t>20mm steel bar</t>
  </si>
  <si>
    <t>Providing two-way Roof Slab of thickness 0'6" for a span of 2611 sqft with M20 grade concrete 1:2:4 and steel reinforcement of 10mm rods as main rods at 0'5" c/c spacing and 8mm rods as distributor rods at 0'5" c/c spacing</t>
  </si>
  <si>
    <t>8 mm steel rod</t>
  </si>
  <si>
    <t>10mm steel rod</t>
  </si>
  <si>
    <t>Brick</t>
  </si>
  <si>
    <t>nos</t>
  </si>
  <si>
    <t>Plastering of Parapet Wall of length 233'0" and height 1'0" using cement, p-sand at the ratio of 1:4</t>
  </si>
  <si>
    <t>P-Sand</t>
  </si>
  <si>
    <t>Plastering of Slab Ceiling of span 2611 sqft using cement and p-sand at 1:3</t>
  </si>
  <si>
    <t>sqft</t>
  </si>
  <si>
    <t xml:space="preserve">Laying of Plain Cement Concrete M7.5 grade (1:4:8) of volume 18 cft(6'0" x 6'0" x 0'6") each for 17 columns </t>
  </si>
  <si>
    <t>Laying of Columns of size 1'6" x 1'6" from plinth level upto roof beam bottom level for a height of 15'6" with M20 grade concrete 1:2:4 and reinforcing with 4rods of 16mm, 4 rods of 20mm bound by 1 diamond stirrup, 1 two-legged stirrup spaced at 0'6"c/c providing cover clearance of 0'1" allround</t>
  </si>
  <si>
    <t>Providing Grade Beam at Plinth level of size 2'0" x 1'6" for a length of 300'0" with M20 grade concrete 1:2:4 and steel reinforcement of 4 16mm bars &amp; 4 12mm bars bound by 1 diamond stirrup, 1 two-legged stirrup at 0'7" c/c spacing with cover clearance of 0'1"</t>
  </si>
  <si>
    <t>rods</t>
  </si>
  <si>
    <t xml:space="preserve"> PROPOSED CONSTRUCTION OF R.C.C. MANDAPAM FOR AALAMARATHADI IYARKAI VINAYAGAR TEMPLE AT CHENNAI</t>
  </si>
  <si>
    <t>RATE</t>
  </si>
  <si>
    <t>AMOUNT</t>
  </si>
  <si>
    <t xml:space="preserve">Granite </t>
  </si>
  <si>
    <t>Plastering of lateral sides of beam of area 1350 sqft using cement , p-sand at 1:4</t>
  </si>
  <si>
    <t>lime</t>
  </si>
  <si>
    <t>brick jelly</t>
  </si>
  <si>
    <t>Rft</t>
  </si>
  <si>
    <t>Nos</t>
  </si>
  <si>
    <t>Laying of weathering course for slab floor span of 2611 sqft of 0'6" thickness using lime,brick jelly,sand</t>
  </si>
  <si>
    <t>Centring for Footing</t>
  </si>
  <si>
    <t>per Rft</t>
  </si>
  <si>
    <t>Centring for Grade Beam of length 300'0"</t>
  </si>
  <si>
    <t>Column Box Rentage for 17 columns of height 15'6"</t>
  </si>
  <si>
    <t>per sqft</t>
  </si>
  <si>
    <t>Steel work for Footing Mat of size 5'0" x 5'0"(25sqft) for 17 columns</t>
  </si>
  <si>
    <t>Steel Work for Grade Beam of length 300'0"</t>
  </si>
  <si>
    <t>Centring and steel work for roof slab and beam of span 2611sqft</t>
  </si>
  <si>
    <t>per cft</t>
  </si>
  <si>
    <t>per bag</t>
  </si>
  <si>
    <t>per kg</t>
  </si>
  <si>
    <t>Ornamental pillar decorative plastering as per the drawing . Included pothigai and all other moulding designs included.</t>
  </si>
  <si>
    <t>Kodunkai plastering all other decorative plasterings</t>
  </si>
  <si>
    <t xml:space="preserve">Salaharam work infront of mandapam east side </t>
  </si>
  <si>
    <t>Flooring of span 2219sqft using 20mm thick granite slab(0.7ft) over sand spread of 0'2" thickness with cement paste</t>
  </si>
  <si>
    <t>per no</t>
  </si>
  <si>
    <t xml:space="preserve">Laying of Sloped Footing of 5'0" x 5'0" with cuboidal base depth of 0'9" and trapezoidal lining depth of 0'9" with M20 grade concrete (1:2:4) and reinforcing with 12mm main rods &amp; distributor rods at 0'6" centre to centre spacing and allround cover clearance of 0'2" </t>
  </si>
  <si>
    <t>x</t>
  </si>
  <si>
    <t>Dimension</t>
  </si>
  <si>
    <t>in</t>
  </si>
  <si>
    <t>Width</t>
  </si>
  <si>
    <t>Depth</t>
  </si>
  <si>
    <t>Volume</t>
  </si>
  <si>
    <t>Length</t>
  </si>
  <si>
    <t>sft</t>
  </si>
  <si>
    <t>LS</t>
  </si>
  <si>
    <t>Steel Work for Columns of height 15'6" inclusive of substructure and super structure columns</t>
  </si>
  <si>
    <t>ton</t>
  </si>
  <si>
    <t>S.NO</t>
  </si>
  <si>
    <t>UNIT</t>
  </si>
  <si>
    <t>PER UNIT</t>
  </si>
  <si>
    <t>Cft</t>
  </si>
  <si>
    <t xml:space="preserve">Filling and consolidation of M.Sand at the base of each foundation trench for a volume of 6'0" x 6'0" x 0'6" ( 18 cft) for 17 columns </t>
  </si>
  <si>
    <t>Quantity
(size)</t>
  </si>
  <si>
    <t xml:space="preserve">Filling and consolidation of M.Sand at the base of each foundation trench for a depth of 0'6"  for 17 columns </t>
  </si>
  <si>
    <t xml:space="preserve">Laying of Plain Cement Concrete M7.5 grade (1:4:8) of a depth of 0'6"  for 17 columns </t>
  </si>
  <si>
    <t>Laying of Column Pedestal of 1'6" x 1'6" x2'6" (5.625cft)with M20 grade concrete 1:2:4 and reinforcing with 4rods of 16mm, 4 rods of 20mm,  1 diamond stirrup, 1 two-legged stirrup spaced at 0'6"c/c providing cover clearance of 0'1" allround and 1'6" L-bend at the base</t>
  </si>
  <si>
    <t xml:space="preserve">Providing One-Brick Parapet Wall of 0'9" thickness at the circumferrence of roof slab for a length of 233'0" &amp; height 1'0" using burnt clay bricks of dimensions 0'9" x 0'4 1/2" x 0'3" &amp; cement M.sand mortar of ratio 1:6 </t>
  </si>
  <si>
    <t>Plastering of Parapet Wall of length 233'0" , height 1'0" &amp; thickness 0'9" with cornice throating layer a top of thickness 1'3"using cement, p-sand at the ratio of 1:4</t>
  </si>
  <si>
    <t>LEAD  STATEMENT 2023- 24</t>
  </si>
  <si>
    <t>Sl.      No</t>
  </si>
  <si>
    <t>Name of materials</t>
  </si>
  <si>
    <t>Source</t>
  </si>
  <si>
    <t>Lead in
Km</t>
  </si>
  <si>
    <t>Cost of
Materials</t>
  </si>
  <si>
    <t>Lead
Charges</t>
  </si>
  <si>
    <t>Total cost 
at Site</t>
  </si>
  <si>
    <t>At Site</t>
  </si>
  <si>
    <t>MT</t>
  </si>
  <si>
    <t xml:space="preserve"> R.T.S rods </t>
  </si>
  <si>
    <t>C.S. Sand (M.Sand) for Mortar and filling</t>
  </si>
  <si>
    <t>Thadhampatti</t>
  </si>
  <si>
    <t>Cum</t>
  </si>
  <si>
    <t xml:space="preserve">P. Sand  </t>
  </si>
  <si>
    <t>H.B.Stone 40mm</t>
  </si>
  <si>
    <t>H.B.Stone 20mm</t>
  </si>
  <si>
    <t>H.B.Stone  12mm</t>
  </si>
  <si>
    <t>H.B.Stone 10mm</t>
  </si>
  <si>
    <t>Rough Stone</t>
  </si>
  <si>
    <t>Bond Stone</t>
  </si>
  <si>
    <r>
      <t>II Class</t>
    </r>
    <r>
      <rPr>
        <sz val="11"/>
        <rFont val="Arial"/>
        <family val="2"/>
      </rPr>
      <t xml:space="preserve"> Chamber
 Bricks 9"x43/8"x23/4"</t>
    </r>
  </si>
  <si>
    <t>Silaiman</t>
  </si>
  <si>
    <t>1000 nos</t>
  </si>
  <si>
    <t>Country Bricks 8 3/4" x 41/4" x 2 3/4"</t>
  </si>
  <si>
    <t>Brick jelly 20mm tk</t>
  </si>
  <si>
    <t>Brick jelly 40mm tk</t>
  </si>
  <si>
    <t>Shell lime</t>
  </si>
  <si>
    <t>Slaked Lime</t>
  </si>
  <si>
    <t>Madurai</t>
  </si>
  <si>
    <t>Gravel</t>
  </si>
  <si>
    <t>Local</t>
  </si>
  <si>
    <t>Stone Dust</t>
  </si>
  <si>
    <t>Pollachi</t>
  </si>
  <si>
    <t>Certified that the Lead particulars given above are True and Correct to the best of my knowledge.</t>
  </si>
  <si>
    <t>Pressed tiles   200 x 200 x 20mm</t>
  </si>
  <si>
    <t>Pressed tiles   230 x 230 x 20mm</t>
  </si>
  <si>
    <t>Labour Charges  2023-24</t>
  </si>
  <si>
    <t>per day</t>
  </si>
  <si>
    <t>Carpenter I Class</t>
  </si>
  <si>
    <t>Carpenter II Class</t>
  </si>
  <si>
    <t>Fitter I Class for Other works</t>
  </si>
  <si>
    <t>Fitter II Class for Other works</t>
  </si>
  <si>
    <t>Fitter I Class for Barbending</t>
  </si>
  <si>
    <t>Fitter II Class</t>
  </si>
  <si>
    <t>Plumber I Class</t>
  </si>
  <si>
    <t>Plumber II Class</t>
  </si>
  <si>
    <t>Mason I class</t>
  </si>
  <si>
    <t>Mason II class</t>
  </si>
  <si>
    <t>Mazdoor I class</t>
  </si>
  <si>
    <t>Mazdoor II class</t>
  </si>
  <si>
    <t>Painter I Class</t>
  </si>
  <si>
    <t>Painter II Class</t>
  </si>
  <si>
    <t>Stone Cutter I Class</t>
  </si>
  <si>
    <t>Stone Cutter II Class</t>
  </si>
  <si>
    <t>Floor Polisher</t>
  </si>
  <si>
    <t>STANDARD DATA &amp; SUB DATA FOR LISTED WORKS 
INCLUDES MATERIAL &amp; LABOR RATE PER UNIT WORK</t>
  </si>
  <si>
    <t>Total Charges per Cum</t>
  </si>
  <si>
    <t>Total Rate per 10 cum</t>
  </si>
  <si>
    <t>Each</t>
  </si>
  <si>
    <t>Sqm</t>
  </si>
  <si>
    <t>Kg</t>
  </si>
  <si>
    <t>No</t>
  </si>
  <si>
    <t>c</t>
  </si>
  <si>
    <t>b</t>
  </si>
  <si>
    <t>a</t>
  </si>
  <si>
    <t>Total Rate per 10 Sqm</t>
  </si>
  <si>
    <t>L.S</t>
  </si>
  <si>
    <t>Rm</t>
  </si>
  <si>
    <t>Use</t>
  </si>
  <si>
    <t>Main Data</t>
  </si>
  <si>
    <t>cum</t>
  </si>
  <si>
    <t>Total Charges per 10 Cum</t>
  </si>
  <si>
    <t>40mm HBS Metal</t>
  </si>
  <si>
    <t>Cement mortar 1:3</t>
  </si>
  <si>
    <t>Rate per Cum</t>
  </si>
  <si>
    <t>Mazdoor I Class</t>
  </si>
  <si>
    <t>Carpenter I class</t>
  </si>
  <si>
    <t xml:space="preserve">Rate per Cum </t>
  </si>
  <si>
    <t>Total for 10 cum</t>
  </si>
  <si>
    <t>C.S.Sand (M.Sand) for mortar</t>
  </si>
  <si>
    <t>Mason II Class</t>
  </si>
  <si>
    <t>Earthwork excavation for foundation and basement</t>
  </si>
  <si>
    <t>cu.m.</t>
  </si>
  <si>
    <t>L.S.</t>
  </si>
  <si>
    <t>Nos.</t>
  </si>
  <si>
    <t>Rate per  Sqm</t>
  </si>
  <si>
    <t>Cement slurry</t>
  </si>
  <si>
    <t>Mazdoor II Class</t>
  </si>
  <si>
    <t>Mason I Class</t>
  </si>
  <si>
    <t>Rate for 1 cu.m.</t>
  </si>
  <si>
    <t>KG</t>
  </si>
  <si>
    <t>Fitter II class</t>
  </si>
  <si>
    <t>Total Rate Per 10 sqm</t>
  </si>
  <si>
    <t>Mazdoor II  class</t>
  </si>
  <si>
    <t>Total for 10 sq.m.</t>
  </si>
  <si>
    <t>e</t>
  </si>
  <si>
    <t>d</t>
  </si>
  <si>
    <t>C.M.1:4</t>
  </si>
  <si>
    <t>20mm HBS Metal</t>
  </si>
  <si>
    <r>
      <t>m</t>
    </r>
    <r>
      <rPr>
        <vertAlign val="superscript"/>
        <sz val="11"/>
        <rFont val="Arial Narrow"/>
        <family val="2"/>
      </rPr>
      <t>3</t>
    </r>
  </si>
  <si>
    <t>M.Sand</t>
  </si>
  <si>
    <t>.</t>
  </si>
  <si>
    <t>Painting two coats of newly plastered wall surface with ready mixed Exterior Exterior emulsion paint of first class quality and of approved colour over a priming coat including thorough scrapping, clean removal of dirt, and including necessary plaster of paris putty, wherever required etc., complete complying with standard specification.</t>
  </si>
  <si>
    <t>Slacked Lime</t>
  </si>
  <si>
    <t>Brick jelly 20mm</t>
  </si>
  <si>
    <t xml:space="preserve">Weathering Course with broken 20mm brick jelly  lime Concrete 1:2:5 </t>
  </si>
  <si>
    <t>Cement mortar 1:3 with P.Sand</t>
  </si>
  <si>
    <t>Cement Mortar 1:5 with P.Sand</t>
  </si>
  <si>
    <t>Rate per  sqm</t>
  </si>
  <si>
    <t>Cottan waste</t>
  </si>
  <si>
    <t>Stone Cutter</t>
  </si>
  <si>
    <t>Mazdoor II category</t>
  </si>
  <si>
    <t>Mazdoor I category</t>
  </si>
  <si>
    <t>Colour White cement</t>
  </si>
  <si>
    <r>
      <t xml:space="preserve"> m</t>
    </r>
    <r>
      <rPr>
        <vertAlign val="superscript"/>
        <sz val="11"/>
        <rFont val="Arial Narrow"/>
        <family val="2"/>
      </rPr>
      <t>2</t>
    </r>
  </si>
  <si>
    <t>Cost of Jet Black Granite slabs - 20mm thick</t>
  </si>
  <si>
    <t xml:space="preserve">Rate per Qtl </t>
  </si>
  <si>
    <t>Total Rate per MT</t>
  </si>
  <si>
    <t>Fitter I class</t>
  </si>
  <si>
    <t>Binding wire</t>
  </si>
  <si>
    <t>Mild steel or RTS</t>
  </si>
  <si>
    <t>Fabrication of Steel Reinforcement</t>
  </si>
  <si>
    <t>Total Rate per Sqm</t>
  </si>
  <si>
    <t>Add 20% extra for column</t>
  </si>
  <si>
    <t>Centering for shuttering</t>
  </si>
  <si>
    <t>Centering for columns</t>
  </si>
  <si>
    <t>Centering for slab, beam, lintel</t>
  </si>
  <si>
    <t>Less Cost of strutting for 3m</t>
  </si>
  <si>
    <t>Column footings, Grade beam and plinth beam</t>
  </si>
  <si>
    <t>Total for 10 Sqm for 3m ht</t>
  </si>
  <si>
    <t>Add for Wedges,coir,nails etc</t>
  </si>
  <si>
    <t>Cost of Casurina posts</t>
  </si>
  <si>
    <t>Rate per operation or use</t>
  </si>
  <si>
    <t>Casurina Props 10 to 13 cm dia  for 5 operations</t>
  </si>
  <si>
    <t xml:space="preserve">Sub Data for strutting to centering for 3m Ht  </t>
  </si>
  <si>
    <t xml:space="preserve">Rate per Sqm </t>
  </si>
  <si>
    <t xml:space="preserve">Total for 10 Sqm </t>
  </si>
  <si>
    <t>Add for Periodical Cleaning,ainting
of M.S.Sheets and Angles</t>
  </si>
  <si>
    <t>Add for silver Oak Planks</t>
  </si>
  <si>
    <t xml:space="preserve"> Cost of C.W.Props and Joists</t>
  </si>
  <si>
    <t>Cost of M.S.Sheets with angle</t>
  </si>
  <si>
    <t>Vibration Charges</t>
  </si>
  <si>
    <t>Filling charges</t>
  </si>
  <si>
    <t>M.Sand filling for foundation and Basement</t>
  </si>
  <si>
    <t>Earthwork excavation in Hard soil &amp; loose soil (112.05+74.85)/2</t>
  </si>
  <si>
    <t>Mixing charges</t>
  </si>
  <si>
    <t>P.Sand for mortar</t>
  </si>
  <si>
    <t>CEMENT MORTAR  1:3 with P.Sand</t>
  </si>
  <si>
    <t>CEMENT MORTAR  1:6</t>
  </si>
  <si>
    <t>CEMENT MORTAR  1:5</t>
  </si>
  <si>
    <t>CEMENT MORTAR  1:4</t>
  </si>
  <si>
    <t>CEMENT MORTAR  1:3</t>
  </si>
  <si>
    <t>CEMENT MORTAR  1:2</t>
  </si>
  <si>
    <t>vibration charges</t>
  </si>
  <si>
    <t>C.S.Sand (M.Sand) Filling</t>
  </si>
  <si>
    <t>Earth Filling</t>
  </si>
  <si>
    <t>Grinding LimeMortar</t>
  </si>
  <si>
    <t>Mixing Cement Mortar</t>
  </si>
  <si>
    <t>Page</t>
  </si>
  <si>
    <t>QUANTITY</t>
  </si>
  <si>
    <t>DESCRIPTION OF WORK</t>
  </si>
  <si>
    <t>P.C.C. 1:4:8 using 40mm HBS metal for foundation</t>
  </si>
  <si>
    <t>R.C.C. M15 GRADE 1:2:4 USING 20MM COARSE AGG.</t>
  </si>
  <si>
    <t>C.M.1:2</t>
  </si>
  <si>
    <t xml:space="preserve"> R.C.C M15 grade concrete (1:2:4) </t>
  </si>
  <si>
    <t>In Cement Mortar 1:6</t>
  </si>
  <si>
    <t xml:space="preserve">II class Ground moulded chamber burnt bricks of size 9" x 4-1/2" x 3" </t>
  </si>
  <si>
    <t>1000 Nos.</t>
  </si>
  <si>
    <t>Cement mortar 1:6</t>
  </si>
  <si>
    <t>Total for 100 cft (or) 2.83168 cu.m.</t>
  </si>
  <si>
    <r>
      <t xml:space="preserve">Brick work in following Cement Mortar using best quality </t>
    </r>
    <r>
      <rPr>
        <b/>
        <i/>
        <sz val="11"/>
        <rFont val="Calibri"/>
        <family val="2"/>
      </rPr>
      <t>II class Ground moulded chamber burnt bricks of size 9" x 4-1/2" x 3"</t>
    </r>
    <r>
      <rPr>
        <i/>
        <sz val="11"/>
        <rFont val="Calibri"/>
        <family val="2"/>
      </rPr>
      <t xml:space="preserve"> including curing, etc., complete complying with standard specifiction.</t>
    </r>
  </si>
  <si>
    <r>
      <t xml:space="preserve">Plastering with CM 1: 5  </t>
    </r>
    <r>
      <rPr>
        <b/>
        <i/>
        <sz val="11"/>
        <rFont val="Arial Narrow"/>
        <family val="2"/>
      </rPr>
      <t>12mm tk</t>
    </r>
  </si>
  <si>
    <t>12,13</t>
  </si>
  <si>
    <r>
      <rPr>
        <b/>
        <i/>
        <sz val="11"/>
        <rFont val="Arial Narrow"/>
        <family val="2"/>
      </rPr>
      <t xml:space="preserve">Special ceiling </t>
    </r>
    <r>
      <rPr>
        <i/>
        <sz val="11"/>
        <rFont val="Arial Narrow"/>
        <family val="2"/>
      </rPr>
      <t xml:space="preserve">plastering and finishing the exposed surface of all RCC items of work such as slabs, beams, sunshades, facia, canopy slab, staircase waist slab, landing slab etc., with Cement Mortar </t>
    </r>
    <r>
      <rPr>
        <b/>
        <i/>
        <sz val="11"/>
        <rFont val="Arial Narrow"/>
        <family val="2"/>
      </rPr>
      <t>1:3</t>
    </r>
    <r>
      <rPr>
        <i/>
        <sz val="11"/>
        <rFont val="Arial Narrow"/>
        <family val="2"/>
      </rPr>
      <t xml:space="preserve"> (One Cement and Three P.Sand) </t>
    </r>
    <r>
      <rPr>
        <b/>
        <i/>
        <sz val="11"/>
        <rFont val="Arial Narrow"/>
        <family val="2"/>
      </rPr>
      <t>10mm thick</t>
    </r>
    <r>
      <rPr>
        <i/>
        <sz val="11"/>
        <rFont val="Arial Narrow"/>
        <family val="2"/>
      </rPr>
      <t xml:space="preserve"> </t>
    </r>
  </si>
  <si>
    <t>sqm</t>
  </si>
  <si>
    <t xml:space="preserve">Paving the floor with best approved quality fine polished Granite Stone Slabs of size 1200 x 600 of 18 / 20mm thick of Jet Black and  similar varieties with machine cut edges laid over a cement mortar bed of 20mm thick using cement mortar 1:3 (One cement and three sand) fixing the slabs with required cement slurry and laid in true right angles with minimum possible width of joints and pointing the joints with white cement mixed with matching colouring pigments etc., The granite stone slabs and other materials to be used shall be got approved by the Executive Engineer concerned before use on work, etc., complete as per standard speicification. </t>
  </si>
  <si>
    <t>per no.</t>
  </si>
  <si>
    <t>LUMPSUM CALCULATION</t>
  </si>
  <si>
    <t>CENTRING</t>
  </si>
  <si>
    <t>Weight per rod
kg/12m</t>
  </si>
  <si>
    <t>Total Weight of individual rods</t>
  </si>
  <si>
    <t>Total weight of cummulative rods(kg)</t>
  </si>
  <si>
    <t>KGS</t>
  </si>
  <si>
    <t>RATE PER CFT</t>
  </si>
  <si>
    <t>RATE PER SFT</t>
  </si>
  <si>
    <t>Laying of Sloped Footing of 5'0" x 5'0" with cuboidal base depth of 0'9" and trapezoidal lining depth of 0'9" with M20 grade concrete (1:2:4) and reinforcing with 12mm main rods &amp; distributor rods at 0'6" centre to centre spacing and allround cover clearance of 0'2" excluding reinforcecement &amp; centring charges</t>
  </si>
  <si>
    <t>Laying of Footing Column(pedestal) of 1'6" x 1'6" x2'6" (5.625cft)with M20 grade concrete 1:2:4 and reinforcing with 4rods of 16mm, 4 rods of 20mm,  1 diamond stirrup, 1 two-legged stirrup spaced at 0'6"c/c providing cover clearance of 0'1" allround and 1'6" L-bend at the base, excluding reinforcecement &amp; centring charges</t>
  </si>
  <si>
    <t>Providing Grade Beam at Plinth level of size 2'0" x 1'6" for a length of 300'0" with M20 grade concrete 1:2:4 and steel reinforcement of 4 16mm bars &amp; 4 12mm bars bound by 1 diamond stirrup, 1 two-legged stirrup at 0'7" c/c spacing with cover clearance of 0'1",excluding reinforcecement &amp; centring charges</t>
  </si>
  <si>
    <t>Laying of Columns of size 1'6" x 1'6" from plinth level upto roof beam bottom level for a height of 15'6" with M20 grade concrete 1:2:4 and reinforcing with 4rods of 16mm, 4 rods of 20mm bound by 1 diamond stirrup, 1 two-legged stirrup spaced at 0'6"c/c providing cover clearance of 0'1" allround,excluding reinforcecement &amp; centring charges</t>
  </si>
  <si>
    <t>Laying of Roof Beam of size 2'6" x 1'6" for a length of 300'0" with M20 grade concrete 1:2:4 and steel reinforcement of 4 20mm bars &amp; 6 16mm bars bound by 1 diamond stirrup, 1 two-legged stirrup at 0'6" c/c spacing with 0'1" cover,excluding reinforcecement &amp; centring charges</t>
  </si>
  <si>
    <t>Providing two-way Roof Slab of thickness 0'6" for a span of 2611 sqft with M20 grade concrete 1:2:4 and steel reinforcement of 10mm rods as main rods at 0'5" c/c spacing and 8mm rods as distributor rods at 0'5" c/c spacing,excluding reinforcecement &amp; centring charges</t>
  </si>
  <si>
    <t>Providing One-Brick Parapet Wall of 0'9" thickness at the circumferrence of roof slab for a length of 233'0" &amp; height 1'0" using burnt clay bricks of dimensions 0'9" x 0'4 1/2" x 0'3" &amp; cement sand mortar of ratio 1:6 including cornice layer with throating</t>
  </si>
  <si>
    <t xml:space="preserve">Centring of sides and/or soffits using MS Sheets &amp; MS Angles suorted by silver oal joists, silver oak planks and casaurian posts  </t>
  </si>
  <si>
    <t>Footing</t>
  </si>
  <si>
    <t>Column Pedestal</t>
  </si>
  <si>
    <t>Plinth Beam</t>
  </si>
  <si>
    <t>Providing Grade Beam at Plinth level of size  1'6" x 2'0" for a length of 300'0" with M20 grade concrete 1:2:4 and steel reinforcement of 4 16mm bars &amp; 4 12mm bars bound by 1 diamond stirrup, 1 two-legged stirrup at 0'7" c/c spacing with cover clearance of 0'1"</t>
  </si>
  <si>
    <t>Column</t>
  </si>
  <si>
    <t>Beam exterior side</t>
  </si>
  <si>
    <t>Beam interior side</t>
  </si>
  <si>
    <t>Beam soffit (bottom)</t>
  </si>
  <si>
    <t>Roof Slab</t>
  </si>
  <si>
    <t>f</t>
  </si>
  <si>
    <t>Sqft</t>
  </si>
  <si>
    <t xml:space="preserve">Roof Beam  </t>
  </si>
  <si>
    <t>Parapet Wall Sides</t>
  </si>
  <si>
    <t>Parapet Wall top cornice layer</t>
  </si>
  <si>
    <t>Flooring of span 2216sqft using 20mm thick granite slab(0.7ft) over sand spread of 0'2" thickness with cement paste</t>
  </si>
  <si>
    <t>kgs</t>
  </si>
  <si>
    <t>per Cft</t>
  </si>
  <si>
    <t>per Sqft</t>
  </si>
  <si>
    <t>per Qntl</t>
  </si>
  <si>
    <t xml:space="preserve">Quantity </t>
  </si>
  <si>
    <t>DETAILED QUANTITY ESTIMATE</t>
  </si>
  <si>
    <r>
      <rPr>
        <b/>
        <i/>
        <sz val="11"/>
        <rFont val="Arial"/>
        <family val="2"/>
      </rPr>
      <t>With Reference to</t>
    </r>
    <r>
      <rPr>
        <b/>
        <sz val="11"/>
        <rFont val="Arial"/>
        <family val="2"/>
      </rPr>
      <t xml:space="preserve"> Arulmigu Kalamegaperumal Thirukoil, Thirumohur, Madurai East Taluk, Madurai District.</t>
    </r>
  </si>
  <si>
    <t>PROPOSED CONSTRUCTION OF R.C.C. MANDAPAM FOR AALAMARATHADI IYARKAI VINAYAGAR TEMPLE AT CHENNAI</t>
  </si>
  <si>
    <t>ABSTRACT ESTIMATE</t>
  </si>
  <si>
    <t>lit</t>
  </si>
  <si>
    <t>_</t>
  </si>
  <si>
    <t>Providing Scaffolding for Gopurams with Casurina posts for main form work and covered with non inflammable shadow net made in Polimer / Plastic etc complete for Vimanam</t>
  </si>
  <si>
    <t>per litre</t>
  </si>
  <si>
    <t>per ton</t>
  </si>
  <si>
    <t>NOTE: RATES OF S.NO. 16,17,18,21,22 WERE DECIDED BY RESPECTIVE STHAPATHI IN CHARGE
RATES FOR REMAINING ITEMS OF WORK WERE TAKEN FROM STANDARD DATA BOOK FOR BUILDING WORKS 2023-24</t>
  </si>
  <si>
    <t>Providing Scaffolding  with Casurina posts for main form work and covered with non inflammable shadow net made in Polimer / Plastic etc complete for Vimanam</t>
  </si>
  <si>
    <t>TOTAL ESTIMATED AMOUNT</t>
  </si>
  <si>
    <t>STEEL TONNAGE CALCULATION</t>
  </si>
  <si>
    <t xml:space="preserve">Centring of sides and/or soffits using MS Sheets &amp; MS Angles supported by silver oak joists, silver oak planks and casaurian posts  </t>
  </si>
  <si>
    <t>quintal</t>
  </si>
  <si>
    <t>ESTIMATION FOR ADDITIONAL CONSTRUCTION OF MASONRY OVER EXISTING COMPOUND WALL AT KANNUR AIRPORT,KOCHI</t>
  </si>
  <si>
    <t>Breadth</t>
  </si>
  <si>
    <t>Thickness</t>
  </si>
  <si>
    <t>Cu.m.</t>
  </si>
  <si>
    <t>Sq.m.</t>
  </si>
  <si>
    <r>
      <t>Supply, erect, maintain and dismantle steel tubular scaffolding (tube &amp; coupler / system scaffold) complete with standards, ledgers, transoms, base plates, diagonal bracing, guard-rails, toe-boards, steel decking planks, ladders, temporary weather cover and all accessories</t>
    </r>
    <r>
      <rPr>
        <sz val="11"/>
        <color theme="1"/>
        <rFont val="Calibri"/>
        <family val="2"/>
        <scheme val="minor"/>
      </rPr>
      <t xml:space="preserve"> to provide safe working platform at </t>
    </r>
    <r>
      <rPr>
        <b/>
        <sz val="11"/>
        <color theme="1"/>
        <rFont val="Calibri"/>
        <family val="2"/>
        <scheme val="minor"/>
      </rPr>
      <t>3.3 m</t>
    </r>
    <r>
      <rPr>
        <sz val="11"/>
        <color theme="1"/>
        <rFont val="Calibri"/>
        <family val="2"/>
        <scheme val="minor"/>
      </rPr>
      <t xml:space="preserve"> height for </t>
    </r>
    <r>
      <rPr>
        <b/>
        <sz val="11"/>
        <color theme="1"/>
        <rFont val="Calibri"/>
        <family val="2"/>
        <scheme val="minor"/>
      </rPr>
      <t>20.0 m</t>
    </r>
    <r>
      <rPr>
        <sz val="11"/>
        <color theme="1"/>
        <rFont val="Calibri"/>
        <family val="2"/>
        <scheme val="minor"/>
      </rPr>
      <t xml:space="preserve"> length per batch. Hire of steel scaffolding for working elevation 66.0 m² per batch (20 m × 3.3 m), charged per week / per duration as applicable. Total of 54 batches estimated.(18+18+18)</t>
    </r>
  </si>
  <si>
    <t>nos.</t>
  </si>
  <si>
    <t>adding one inch or 25mm of mortar around each block</t>
  </si>
  <si>
    <t>normal dimension of block</t>
  </si>
  <si>
    <t>volume of mortar for each block</t>
  </si>
  <si>
    <t>total volume of mortar</t>
  </si>
  <si>
    <t>Cement Mortar 1:5 with M.Sand</t>
  </si>
  <si>
    <r>
      <t>Providing and applying one coat of exterior grade CEMENT PRIMER over newly plastered masonry surface</t>
    </r>
    <r>
      <rPr>
        <sz val="11"/>
        <color theme="1"/>
        <rFont val="Calibri"/>
        <family val="2"/>
        <scheme val="minor"/>
      </rPr>
      <t>, including surface preparation, cleaning, patch filling, and curing; applied uniformly by brush/roller as per manufacturer specification, complete in all respects.</t>
    </r>
  </si>
  <si>
    <t>For basic one coat of primer with cement paint</t>
  </si>
  <si>
    <t>sq.m.</t>
  </si>
  <si>
    <t>Cleaning the plastered surface</t>
  </si>
  <si>
    <t xml:space="preserve">Cement Paint </t>
  </si>
  <si>
    <t>Sundries for brushes, etc.</t>
  </si>
  <si>
    <t>Rate for 10 sq.m.</t>
  </si>
  <si>
    <t>Rate for 1 sq.m.</t>
  </si>
  <si>
    <t>Rate per 10 sq.m.</t>
  </si>
  <si>
    <t>Rate per 1 sq.m.</t>
  </si>
  <si>
    <t>Basic one coat of primer with cement paint</t>
  </si>
  <si>
    <t>SQ.M.</t>
  </si>
  <si>
    <r>
      <t>Providing</t>
    </r>
    <r>
      <rPr>
        <b/>
        <sz val="10"/>
        <rFont val="Verdana"/>
        <family val="2"/>
      </rPr>
      <t xml:space="preserve"> two legged </t>
    </r>
    <r>
      <rPr>
        <sz val="10"/>
        <rFont val="Verdana"/>
        <family val="2"/>
      </rPr>
      <t xml:space="preserve">scaffolding using 15cm diameter blue-gum posts or casuarina posts or best quality bamboo posts of 4m over all length (3m+0.5m projection+0.5m into the ground) the distance between the two rows being 1.25m and the spacing of posts being 2m in both the rows with two horizontal posts with 0.5m overlap on either side and braces at2m c/c including longitudinal and transverse middle braces to step up and providing a platform with  country wood planks of 40mm thick and 1m width etc.,in a complete form using coir and nails 1m run. </t>
    </r>
  </si>
  <si>
    <t>Rate for 6 run.m</t>
  </si>
  <si>
    <t>run.m</t>
  </si>
  <si>
    <t xml:space="preserve">13cm to15cm.diameter posts (Casuarina or bamboo posts ) </t>
  </si>
  <si>
    <t>1run.m</t>
  </si>
  <si>
    <t>m3</t>
  </si>
  <si>
    <t>Country wood planks(upto 30cm wide-40mm tk)</t>
  </si>
  <si>
    <t>Total cost of materials</t>
  </si>
  <si>
    <t>Materials can be used for 10 times</t>
  </si>
  <si>
    <t>Cost per operation</t>
  </si>
  <si>
    <t>Detailed data</t>
  </si>
  <si>
    <t>Cost of materials for one operation</t>
  </si>
  <si>
    <t>Coir, nails etc.,</t>
  </si>
  <si>
    <t>Total for 6 run.m</t>
  </si>
  <si>
    <t>Rate for 1 run.m</t>
  </si>
  <si>
    <t>m</t>
  </si>
  <si>
    <t>TOTAL ESTIMATE IN RUPEES</t>
  </si>
  <si>
    <t>3,4</t>
  </si>
  <si>
    <r>
      <t>Providing and applying one coat of exterior grade CEMENT PRIMER over newly plastered masonry surface</t>
    </r>
    <r>
      <rPr>
        <sz val="12"/>
        <color theme="1"/>
        <rFont val="Calibri"/>
        <family val="2"/>
        <scheme val="minor"/>
      </rPr>
      <t>, including surface preparation, cleaning, patch filling, and curing; applied uniformly by brush/roller as per manufacturer specification, complete in all respects.</t>
    </r>
  </si>
  <si>
    <t>Additional construction of masonry wall of 200mm  thick, 300mm high for length of about 350 metres, over existing compound wall using laterite blocks of dimension 300mm x 150mm x 200mm (8in thick) and cement mortar of mix ratio 1:6</t>
  </si>
  <si>
    <t xml:space="preserve"> laterite blocks of dimension 300mm x 150mm x 200mm(8in thick)</t>
  </si>
  <si>
    <r>
      <t>Providing and applying one  coat of CEMENT PAINT</t>
    </r>
    <r>
      <rPr>
        <sz val="12"/>
        <color theme="1"/>
        <rFont val="Calibri"/>
        <family val="2"/>
        <scheme val="minor"/>
      </rPr>
      <t xml:space="preserve"> of approved shade and brand over primed surface, including surface preparation, achieving uniform shade and finish, and protecting work from moisture and weather during execution, complete in all respects.</t>
    </r>
  </si>
  <si>
    <t>Additional construction of masonry wall of 200mm  thick, 300mm high for length of about 350 metres, over existing compound wall using laterite blocks of dimension 300mm x 150mm x 200mm(8in thick) and cement mortar of mix ratio 1:6</t>
  </si>
  <si>
    <r>
      <t xml:space="preserve">Supplying and painting the walls with </t>
    </r>
    <r>
      <rPr>
        <b/>
        <sz val="11"/>
        <rFont val="Arial"/>
        <family val="2"/>
      </rPr>
      <t>one coat of cement paint over one coat of cement primer</t>
    </r>
    <r>
      <rPr>
        <sz val="11"/>
        <rFont val="Arial"/>
        <family val="2"/>
      </rPr>
      <t xml:space="preserve"> including preparation of surface curing, etc., complete in all floors complying with standard specifications (The colour and shade of the cement paint shall be got approved by the Executive Engineer before use of work).</t>
    </r>
  </si>
  <si>
    <t>For finishing one coat</t>
  </si>
  <si>
    <t>For finishing one coat with cement paint</t>
  </si>
  <si>
    <t>Total Quantity
(size)</t>
  </si>
  <si>
    <t>Plastering of Masonry Wall of length 350m,height 300mm and 200mm thick, using cement,M-sand at the ratio of 1:5 of 12mm plaster thickness</t>
  </si>
  <si>
    <r>
      <rPr>
        <b/>
        <sz val="12"/>
        <color theme="1"/>
        <rFont val="Calibri"/>
        <family val="2"/>
        <scheme val="minor"/>
      </rPr>
      <t>Plastering</t>
    </r>
    <r>
      <rPr>
        <sz val="12"/>
        <color theme="1"/>
        <rFont val="Calibri"/>
        <family val="2"/>
        <scheme val="minor"/>
      </rPr>
      <t xml:space="preserve"> of Masonry Wall of length 350m,height 300mm and 200mm thick, using cement,M-sand at the ratio of 1:5 of 12mm plaster thickness</t>
    </r>
  </si>
  <si>
    <r>
      <t xml:space="preserve">Additional </t>
    </r>
    <r>
      <rPr>
        <b/>
        <sz val="12"/>
        <color theme="1"/>
        <rFont val="Calibri"/>
        <family val="2"/>
        <scheme val="minor"/>
      </rPr>
      <t xml:space="preserve">construction of masonry wall </t>
    </r>
    <r>
      <rPr>
        <sz val="12"/>
        <color theme="1"/>
        <rFont val="Calibri"/>
        <family val="2"/>
        <scheme val="minor"/>
      </rPr>
      <t>of 200mm  thick, 300mm high for length of about 350 metres, over existing compound wall using laterite blocks of dimension 300mm x 150mm x 200mm (8in thick) and cement mortar of mix ratio 1:6</t>
    </r>
  </si>
  <si>
    <r>
      <t>Providing</t>
    </r>
    <r>
      <rPr>
        <b/>
        <sz val="12"/>
        <rFont val="Calibri"/>
        <family val="2"/>
        <scheme val="minor"/>
      </rPr>
      <t xml:space="preserve"> two legged scaffolding</t>
    </r>
    <r>
      <rPr>
        <sz val="12"/>
        <rFont val="Calibri"/>
        <family val="2"/>
        <scheme val="minor"/>
      </rPr>
      <t xml:space="preserve"> using 15cm diameter blue-gum posts or casuarina posts or best quality bamboo posts of 4m over all length (3m+0.5m projection+0.5m into the ground) the distance between the two rows being 1.25m and the spacing of posts being 2m in both the rows with two horizontal posts with 0.5m overlap on either side and braces at2m c/c including longitudinal and transverse middle braces to step up and providing a platform with  country wood planks of 40mm thick and 1m width etc.,in a complete form using coir and nails 1m run. </t>
    </r>
  </si>
  <si>
    <t>MATERIAL PURCHASE  - ( Approx Qty )</t>
  </si>
  <si>
    <t>S.No</t>
  </si>
  <si>
    <t>Material</t>
  </si>
  <si>
    <t>kg</t>
  </si>
  <si>
    <t>cement</t>
  </si>
  <si>
    <t>sand</t>
  </si>
  <si>
    <t>blocks</t>
  </si>
  <si>
    <t>cement primer</t>
  </si>
  <si>
    <t>cement paint</t>
  </si>
  <si>
    <t>sundries</t>
  </si>
  <si>
    <t>rupees</t>
  </si>
  <si>
    <t>ls</t>
  </si>
  <si>
    <t>LATERITE MASONRY</t>
  </si>
  <si>
    <t>M Sand</t>
  </si>
  <si>
    <t>Laterite block</t>
  </si>
  <si>
    <t>PLASTERING</t>
  </si>
  <si>
    <t>PAINTING</t>
  </si>
  <si>
    <t>Cement Primer</t>
  </si>
  <si>
    <t>Cement Paint</t>
  </si>
  <si>
    <t>SCAFFOLDING</t>
  </si>
  <si>
    <t>COUNTRY WOOD PLANKS</t>
  </si>
  <si>
    <t>POSTS</t>
  </si>
  <si>
    <t>CUM</t>
  </si>
  <si>
    <t>RUN.M</t>
  </si>
  <si>
    <t>Coir, nails etc.</t>
  </si>
  <si>
    <t>Country wood planks</t>
  </si>
  <si>
    <t>Casuarina posts</t>
  </si>
  <si>
    <t>Sundries for brush etc.</t>
  </si>
  <si>
    <t>block</t>
  </si>
  <si>
    <t xml:space="preserve">per run m </t>
  </si>
  <si>
    <t>TOTAL MATERIAL ESTIMATE</t>
  </si>
  <si>
    <t>Price of one 50kg bag of cement</t>
  </si>
  <si>
    <t>Density of M Sand</t>
  </si>
  <si>
    <t>kg/cum</t>
  </si>
  <si>
    <t>Price of 1 ton M Sand</t>
  </si>
  <si>
    <t>run m.</t>
  </si>
  <si>
    <t>APPROX LABOR ESTIMATE</t>
  </si>
  <si>
    <t>rate per cft</t>
  </si>
  <si>
    <t>Price of 1 CuM of M Sand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</si>
</sst>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0"/>
    <numFmt numFmtId="165" formatCode="0.000"/>
    <numFmt numFmtId="166" formatCode="0.00_)"/>
    <numFmt numFmtId="167" formatCode="_-* #,##0.00_-;\-* #,##0.00_-;_-* &quot;-&quot;??_-;_-@_-"/>
    <numFmt numFmtId="168" formatCode="0.00000000"/>
    <numFmt numFmtId="169" formatCode="0.000000000"/>
  </numFmts>
  <fonts count="34" x14ac:knownFonts="1">
    <font>
      <sz val="11"/>
      <color theme="1"/>
      <name val="Calibri"/>
      <family val="2"/>
      <scheme val="minor"/>
    </font>
    <font>
      <b/>
      <sz val="11"/>
      <color theme="1"/>
      <name val="Calibri"/>
      <family val="2"/>
      <scheme val="minor"/>
    </font>
    <font>
      <b/>
      <sz val="12"/>
      <color theme="1"/>
      <name val="Calibri"/>
      <family val="2"/>
      <scheme val="minor"/>
    </font>
    <font>
      <b/>
      <sz val="14"/>
      <color theme="1"/>
      <name val="Calibri"/>
      <family val="2"/>
      <scheme val="minor"/>
    </font>
    <font>
      <b/>
      <sz val="11"/>
      <name val="Arial"/>
      <family val="2"/>
    </font>
    <font>
      <sz val="11"/>
      <name val="Arial"/>
      <family val="2"/>
    </font>
    <font>
      <sz val="11"/>
      <color theme="1"/>
      <name val="Arial"/>
      <family val="2"/>
    </font>
    <font>
      <sz val="12"/>
      <name val="Times New Roman"/>
      <family val="1"/>
    </font>
    <font>
      <b/>
      <sz val="11"/>
      <color indexed="12"/>
      <name val="Arial Narrow"/>
      <family val="2"/>
    </font>
    <font>
      <b/>
      <sz val="11"/>
      <color indexed="53"/>
      <name val="Arial Narrow"/>
      <family val="2"/>
    </font>
    <font>
      <b/>
      <sz val="11"/>
      <name val="Arial Narrow"/>
      <family val="2"/>
    </font>
    <font>
      <sz val="11"/>
      <name val="Arial Narrow"/>
      <family val="2"/>
    </font>
    <font>
      <sz val="10"/>
      <name val="Arial"/>
    </font>
    <font>
      <sz val="10"/>
      <name val="Courier"/>
      <family val="3"/>
    </font>
    <font>
      <sz val="10"/>
      <name val="Arial"/>
      <family val="2"/>
    </font>
    <font>
      <sz val="11"/>
      <color theme="1"/>
      <name val="Arial Narrow"/>
      <family val="2"/>
    </font>
    <font>
      <vertAlign val="superscript"/>
      <sz val="11"/>
      <name val="Arial Narrow"/>
      <family val="2"/>
    </font>
    <font>
      <u/>
      <sz val="11"/>
      <name val="Arial Narrow"/>
      <family val="2"/>
    </font>
    <font>
      <b/>
      <i/>
      <sz val="11"/>
      <color theme="1"/>
      <name val="Calibri"/>
      <family val="2"/>
      <scheme val="minor"/>
    </font>
    <font>
      <b/>
      <i/>
      <sz val="11"/>
      <name val="Arial Narrow"/>
      <family val="2"/>
    </font>
    <font>
      <sz val="10"/>
      <name val="Verdana"/>
      <family val="2"/>
    </font>
    <font>
      <b/>
      <sz val="10"/>
      <name val="Verdana"/>
      <family val="2"/>
    </font>
    <font>
      <i/>
      <sz val="11"/>
      <name val="Calibri"/>
      <family val="2"/>
    </font>
    <font>
      <b/>
      <i/>
      <sz val="11"/>
      <name val="Calibri"/>
      <family val="2"/>
    </font>
    <font>
      <i/>
      <sz val="11"/>
      <name val="Arial Narrow"/>
      <family val="2"/>
    </font>
    <font>
      <b/>
      <sz val="12"/>
      <name val="Arial Narrow"/>
      <family val="2"/>
    </font>
    <font>
      <b/>
      <sz val="16"/>
      <color theme="1"/>
      <name val="Calibri"/>
      <family val="2"/>
      <scheme val="minor"/>
    </font>
    <font>
      <b/>
      <i/>
      <sz val="11"/>
      <name val="Arial"/>
      <family val="2"/>
    </font>
    <font>
      <sz val="16"/>
      <color theme="1"/>
      <name val="Calibri"/>
      <family val="2"/>
      <scheme val="minor"/>
    </font>
    <font>
      <b/>
      <sz val="18"/>
      <color theme="1"/>
      <name val="Calibri"/>
      <family val="2"/>
      <scheme val="minor"/>
    </font>
    <font>
      <sz val="12"/>
      <color theme="1"/>
      <name val="Calibri"/>
      <family val="2"/>
      <scheme val="minor"/>
    </font>
    <font>
      <sz val="12"/>
      <name val="Calibri"/>
      <family val="2"/>
      <scheme val="minor"/>
    </font>
    <font>
      <b/>
      <sz val="12"/>
      <name val="Calibri"/>
      <family val="2"/>
      <scheme val="minor"/>
    </font>
    <font>
      <sz val="10"/>
      <name val="Calibri"/>
      <family val="2"/>
      <scheme val="minor"/>
    </font>
  </fonts>
  <fills count="9">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2" tint="-9.9978637043366805E-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79998168889431442"/>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style="medium">
        <color indexed="64"/>
      </left>
      <right/>
      <top/>
      <bottom/>
      <diagonal/>
    </border>
    <border>
      <left/>
      <right/>
      <top/>
      <bottom style="medium">
        <color indexed="64"/>
      </bottom>
      <diagonal/>
    </border>
    <border>
      <left/>
      <right style="thin">
        <color indexed="64"/>
      </right>
      <top style="thin">
        <color indexed="64"/>
      </top>
      <bottom/>
      <diagonal/>
    </border>
    <border>
      <left/>
      <right style="medium">
        <color indexed="64"/>
      </right>
      <top style="thin">
        <color indexed="64"/>
      </top>
      <bottom style="thin">
        <color indexed="64"/>
      </bottom>
      <diagonal/>
    </border>
    <border>
      <left/>
      <right style="medium">
        <color indexed="64"/>
      </right>
      <top/>
      <bottom/>
      <diagonal/>
    </border>
    <border>
      <left style="medium">
        <color indexed="64"/>
      </left>
      <right style="medium">
        <color indexed="64"/>
      </right>
      <top/>
      <bottom/>
      <diagonal/>
    </border>
    <border>
      <left/>
      <right/>
      <top style="medium">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13">
    <xf numFmtId="0" fontId="0" fillId="0" borderId="0"/>
    <xf numFmtId="0" fontId="12" fillId="0" borderId="0"/>
    <xf numFmtId="164" fontId="13" fillId="0" borderId="0"/>
    <xf numFmtId="0" fontId="14" fillId="0" borderId="0"/>
    <xf numFmtId="0" fontId="14" fillId="0" borderId="0"/>
    <xf numFmtId="0" fontId="14" fillId="0" borderId="0"/>
    <xf numFmtId="167" fontId="12" fillId="0" borderId="0" applyFont="0" applyFill="0" applyBorder="0" applyAlignment="0" applyProtection="0"/>
    <xf numFmtId="0" fontId="14" fillId="0" borderId="0"/>
    <xf numFmtId="0" fontId="14" fillId="0" borderId="0"/>
    <xf numFmtId="166" fontId="13" fillId="0" borderId="0"/>
    <xf numFmtId="0" fontId="14" fillId="0" borderId="0"/>
    <xf numFmtId="0" fontId="14" fillId="0" borderId="0"/>
    <xf numFmtId="0" fontId="14" fillId="0" borderId="0"/>
  </cellStyleXfs>
  <cellXfs count="339">
    <xf numFmtId="0" fontId="0" fillId="0" borderId="0" xfId="0"/>
    <xf numFmtId="0" fontId="0" fillId="0" borderId="0" xfId="0" applyAlignment="1">
      <alignment horizontal="center" vertical="center"/>
    </xf>
    <xf numFmtId="0" fontId="0" fillId="0" borderId="1" xfId="0" applyBorder="1"/>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3" borderId="1" xfId="0" applyFill="1" applyBorder="1" applyAlignment="1">
      <alignment horizontal="center" vertical="center"/>
    </xf>
    <xf numFmtId="0" fontId="0" fillId="2" borderId="1" xfId="0" applyFill="1" applyBorder="1" applyAlignment="1">
      <alignment wrapText="1"/>
    </xf>
    <xf numFmtId="0" fontId="1" fillId="0" borderId="0" xfId="0" applyFont="1"/>
    <xf numFmtId="0" fontId="1" fillId="0" borderId="1" xfId="0" applyFont="1" applyBorder="1" applyAlignment="1">
      <alignment horizontal="left" vertical="center"/>
    </xf>
    <xf numFmtId="0" fontId="1" fillId="0" borderId="4" xfId="0" applyFont="1" applyBorder="1" applyAlignment="1">
      <alignment horizontal="center" vertical="center"/>
    </xf>
    <xf numFmtId="0" fontId="1" fillId="0" borderId="0" xfId="0" applyFont="1" applyAlignment="1">
      <alignment horizontal="center" vertical="center"/>
    </xf>
    <xf numFmtId="0" fontId="0" fillId="0" borderId="0" xfId="0" applyAlignment="1">
      <alignment horizontal="left" vertical="center" wrapText="1"/>
    </xf>
    <xf numFmtId="0" fontId="0" fillId="0" borderId="0" xfId="0" applyAlignment="1">
      <alignment horizontal="center" vertical="center" wrapText="1"/>
    </xf>
    <xf numFmtId="0" fontId="0" fillId="3" borderId="0" xfId="0" applyFill="1" applyAlignment="1">
      <alignment horizontal="center" vertical="center"/>
    </xf>
    <xf numFmtId="0" fontId="0" fillId="0" borderId="0" xfId="0" applyAlignment="1">
      <alignment horizontal="left"/>
    </xf>
    <xf numFmtId="0" fontId="0" fillId="0" borderId="1" xfId="0" applyBorder="1" applyAlignment="1">
      <alignment horizontal="left" vertical="center"/>
    </xf>
    <xf numFmtId="0" fontId="0" fillId="0" borderId="1" xfId="0" applyBorder="1" applyAlignment="1">
      <alignment horizontal="left" wrapText="1"/>
    </xf>
    <xf numFmtId="0" fontId="0" fillId="0" borderId="1" xfId="0" applyBorder="1" applyAlignment="1">
      <alignment horizontal="left"/>
    </xf>
    <xf numFmtId="0" fontId="0" fillId="3" borderId="1" xfId="0" applyFill="1" applyBorder="1" applyAlignment="1">
      <alignment horizontal="left" wrapText="1"/>
    </xf>
    <xf numFmtId="0" fontId="0" fillId="3" borderId="1" xfId="0" applyFill="1" applyBorder="1" applyAlignment="1">
      <alignment horizontal="left"/>
    </xf>
    <xf numFmtId="0" fontId="0" fillId="3" borderId="1" xfId="0" applyFill="1" applyBorder="1" applyAlignment="1">
      <alignment horizontal="left" vertical="center" wrapText="1"/>
    </xf>
    <xf numFmtId="0" fontId="0" fillId="3" borderId="1" xfId="0"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0" fillId="3" borderId="2" xfId="0" applyFill="1" applyBorder="1" applyAlignment="1">
      <alignment horizontal="center" vertical="center" wrapText="1"/>
    </xf>
    <xf numFmtId="0" fontId="0" fillId="3" borderId="2" xfId="0" applyFill="1" applyBorder="1" applyAlignment="1">
      <alignment horizontal="center" vertical="center"/>
    </xf>
    <xf numFmtId="0" fontId="0" fillId="0" borderId="4" xfId="0" applyBorder="1" applyAlignment="1">
      <alignment horizontal="center" vertical="center" wrapText="1"/>
    </xf>
    <xf numFmtId="0" fontId="0" fillId="0" borderId="4" xfId="0" applyBorder="1" applyAlignment="1">
      <alignment horizontal="center" vertical="center"/>
    </xf>
    <xf numFmtId="0" fontId="0" fillId="3" borderId="4" xfId="0" applyFill="1" applyBorder="1" applyAlignment="1">
      <alignment horizontal="center" vertical="center" wrapText="1"/>
    </xf>
    <xf numFmtId="0" fontId="0" fillId="3" borderId="4" xfId="0" applyFill="1" applyBorder="1" applyAlignment="1">
      <alignment horizontal="center" vertical="center"/>
    </xf>
    <xf numFmtId="0" fontId="0" fillId="3" borderId="0" xfId="0" applyFill="1" applyAlignment="1">
      <alignment horizontal="center" vertical="center" wrapText="1"/>
    </xf>
    <xf numFmtId="0" fontId="1" fillId="0" borderId="1" xfId="0" applyFont="1" applyBorder="1" applyAlignment="1">
      <alignment horizontal="center" vertical="center" wrapText="1"/>
    </xf>
    <xf numFmtId="0" fontId="11" fillId="0" borderId="10" xfId="1" applyFont="1" applyBorder="1" applyAlignment="1">
      <alignment horizontal="center" vertical="center"/>
    </xf>
    <xf numFmtId="0" fontId="11" fillId="0" borderId="0" xfId="1" applyFont="1" applyAlignment="1">
      <alignment vertical="center"/>
    </xf>
    <xf numFmtId="2" fontId="10" fillId="0" borderId="0" xfId="1" applyNumberFormat="1" applyFont="1" applyAlignment="1">
      <alignment horizontal="right" vertical="center"/>
    </xf>
    <xf numFmtId="0" fontId="11" fillId="0" borderId="0" xfId="1" applyFont="1" applyAlignment="1">
      <alignment horizontal="center" vertical="center"/>
    </xf>
    <xf numFmtId="0" fontId="11" fillId="0" borderId="0" xfId="1" applyFont="1" applyAlignment="1">
      <alignment horizontal="left" vertical="center"/>
    </xf>
    <xf numFmtId="2" fontId="11" fillId="0" borderId="0" xfId="1" applyNumberFormat="1" applyFont="1" applyAlignment="1">
      <alignment horizontal="right" vertical="center"/>
    </xf>
    <xf numFmtId="0" fontId="10" fillId="0" borderId="0" xfId="1" applyFont="1" applyAlignment="1">
      <alignment horizontal="center" vertical="center"/>
    </xf>
    <xf numFmtId="0" fontId="11" fillId="0" borderId="0" xfId="1" quotePrefix="1" applyFont="1" applyAlignment="1">
      <alignment horizontal="left" vertical="center"/>
    </xf>
    <xf numFmtId="2" fontId="11" fillId="0" borderId="0" xfId="1" applyNumberFormat="1" applyFont="1" applyAlignment="1">
      <alignment horizontal="center" vertical="center"/>
    </xf>
    <xf numFmtId="0" fontId="11" fillId="0" borderId="0" xfId="1" applyFont="1" applyAlignment="1">
      <alignment horizontal="right" vertical="center"/>
    </xf>
    <xf numFmtId="0" fontId="10" fillId="0" borderId="0" xfId="1" quotePrefix="1" applyFont="1" applyAlignment="1">
      <alignment horizontal="right" vertical="center"/>
    </xf>
    <xf numFmtId="0" fontId="11" fillId="0" borderId="1" xfId="1" applyFont="1" applyBorder="1" applyAlignment="1">
      <alignment vertical="center"/>
    </xf>
    <xf numFmtId="0" fontId="11" fillId="0" borderId="1" xfId="1" quotePrefix="1" applyFont="1" applyBorder="1" applyAlignment="1">
      <alignment horizontal="left" vertical="center" wrapText="1"/>
    </xf>
    <xf numFmtId="2" fontId="11" fillId="0" borderId="1" xfId="1" applyNumberFormat="1" applyFont="1" applyBorder="1" applyAlignment="1">
      <alignment vertical="center"/>
    </xf>
    <xf numFmtId="0" fontId="11" fillId="0" borderId="1" xfId="1" applyFont="1" applyBorder="1" applyAlignment="1">
      <alignment horizontal="center" vertical="center"/>
    </xf>
    <xf numFmtId="0" fontId="11" fillId="0" borderId="1" xfId="1" applyFont="1" applyBorder="1" applyAlignment="1">
      <alignment horizontal="left" vertical="center" wrapText="1"/>
    </xf>
    <xf numFmtId="2" fontId="11" fillId="0" borderId="1" xfId="1" applyNumberFormat="1" applyFont="1" applyBorder="1" applyAlignment="1">
      <alignment horizontal="right" vertical="center"/>
    </xf>
    <xf numFmtId="2" fontId="0" fillId="0" borderId="0" xfId="0" applyNumberFormat="1" applyAlignment="1">
      <alignment horizontal="left"/>
    </xf>
    <xf numFmtId="0" fontId="0" fillId="0" borderId="9" xfId="0" applyBorder="1" applyAlignment="1">
      <alignment horizontal="left" wrapText="1"/>
    </xf>
    <xf numFmtId="0" fontId="0" fillId="0" borderId="9" xfId="0" applyBorder="1" applyAlignment="1">
      <alignment horizontal="center" vertical="center" wrapText="1"/>
    </xf>
    <xf numFmtId="0" fontId="0" fillId="0" borderId="5" xfId="0" applyBorder="1" applyAlignment="1">
      <alignment horizontal="center" vertical="center" wrapText="1"/>
    </xf>
    <xf numFmtId="0" fontId="0" fillId="0" borderId="7" xfId="0" applyBorder="1" applyAlignment="1">
      <alignment horizontal="center" vertical="center" wrapText="1"/>
    </xf>
    <xf numFmtId="2" fontId="1" fillId="0" borderId="1" xfId="0" applyNumberFormat="1" applyFont="1" applyBorder="1" applyAlignment="1">
      <alignment horizontal="center" vertical="center" wrapText="1"/>
    </xf>
    <xf numFmtId="2" fontId="1" fillId="0" borderId="1" xfId="0" applyNumberFormat="1" applyFont="1" applyBorder="1" applyAlignment="1">
      <alignment horizontal="center" vertical="center"/>
    </xf>
    <xf numFmtId="2" fontId="0" fillId="0" borderId="1" xfId="0" applyNumberFormat="1" applyBorder="1" applyAlignment="1">
      <alignment horizontal="center" vertical="center"/>
    </xf>
    <xf numFmtId="0" fontId="0" fillId="0" borderId="5" xfId="0"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2" fontId="0" fillId="0" borderId="9" xfId="0" applyNumberFormat="1" applyBorder="1" applyAlignment="1">
      <alignment horizontal="center" vertical="center"/>
    </xf>
    <xf numFmtId="2" fontId="0" fillId="0" borderId="5" xfId="0" applyNumberFormat="1" applyBorder="1" applyAlignment="1">
      <alignment horizontal="center" vertical="center"/>
    </xf>
    <xf numFmtId="2" fontId="0" fillId="0" borderId="2" xfId="0" applyNumberFormat="1" applyBorder="1" applyAlignment="1">
      <alignment horizontal="center" vertical="center"/>
    </xf>
    <xf numFmtId="2" fontId="1" fillId="0" borderId="2" xfId="0" applyNumberFormat="1" applyFont="1" applyBorder="1" applyAlignment="1">
      <alignment horizontal="center" vertical="center"/>
    </xf>
    <xf numFmtId="2" fontId="0" fillId="3" borderId="2" xfId="0" applyNumberFormat="1" applyFill="1" applyBorder="1" applyAlignment="1">
      <alignment horizontal="center" vertical="center"/>
    </xf>
    <xf numFmtId="2" fontId="1" fillId="3" borderId="2" xfId="0" applyNumberFormat="1" applyFont="1" applyFill="1" applyBorder="1" applyAlignment="1">
      <alignment horizontal="center" vertical="center"/>
    </xf>
    <xf numFmtId="2" fontId="0" fillId="3" borderId="1" xfId="0" applyNumberFormat="1" applyFill="1" applyBorder="1" applyAlignment="1">
      <alignment horizontal="center" vertical="center"/>
    </xf>
    <xf numFmtId="0" fontId="0" fillId="0" borderId="13" xfId="0" applyBorder="1" applyAlignment="1">
      <alignment horizontal="center" vertical="center"/>
    </xf>
    <xf numFmtId="0" fontId="0" fillId="0" borderId="8" xfId="0" applyBorder="1" applyAlignment="1">
      <alignment horizontal="center" vertical="center"/>
    </xf>
    <xf numFmtId="2" fontId="0" fillId="0" borderId="0" xfId="0" applyNumberFormat="1" applyAlignment="1">
      <alignment horizontal="center" vertical="center"/>
    </xf>
    <xf numFmtId="2" fontId="3" fillId="0" borderId="1" xfId="0" applyNumberFormat="1" applyFont="1" applyBorder="1" applyAlignment="1">
      <alignment horizontal="center" vertical="center"/>
    </xf>
    <xf numFmtId="0" fontId="1" fillId="0" borderId="0" xfId="0" applyFont="1" applyAlignment="1">
      <alignment horizontal="left"/>
    </xf>
    <xf numFmtId="0" fontId="0" fillId="0" borderId="11" xfId="0" applyBorder="1" applyAlignment="1">
      <alignment horizontal="center" vertical="center"/>
    </xf>
    <xf numFmtId="0" fontId="1" fillId="0" borderId="9" xfId="0" applyFont="1" applyBorder="1" applyAlignment="1">
      <alignment horizontal="center" vertical="center"/>
    </xf>
    <xf numFmtId="0" fontId="1" fillId="3" borderId="1" xfId="0" applyFont="1" applyFill="1"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3" xfId="0" applyBorder="1" applyAlignment="1">
      <alignment horizontal="center" vertical="center"/>
    </xf>
    <xf numFmtId="0" fontId="0" fillId="0" borderId="16" xfId="0" applyBorder="1" applyAlignment="1">
      <alignment horizontal="center" vertical="center"/>
    </xf>
    <xf numFmtId="0" fontId="0" fillId="0" borderId="10"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1" fillId="0" borderId="7" xfId="0" applyFont="1" applyBorder="1" applyAlignment="1">
      <alignment horizontal="center" vertical="center"/>
    </xf>
    <xf numFmtId="0" fontId="0" fillId="0" borderId="19" xfId="0" applyBorder="1" applyAlignment="1">
      <alignment horizontal="left" vertical="center"/>
    </xf>
    <xf numFmtId="0" fontId="0" fillId="0" borderId="20" xfId="0" applyBorder="1" applyAlignment="1">
      <alignment horizontal="center" vertical="center"/>
    </xf>
    <xf numFmtId="0" fontId="3" fillId="0" borderId="1" xfId="0" applyFont="1" applyBorder="1"/>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quotePrefix="1"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vertical="center"/>
    </xf>
    <xf numFmtId="0" fontId="5" fillId="0" borderId="1" xfId="0" quotePrefix="1" applyFont="1" applyBorder="1" applyAlignment="1">
      <alignment horizontal="center" vertical="center"/>
    </xf>
    <xf numFmtId="2" fontId="5" fillId="0" borderId="1" xfId="0" applyNumberFormat="1" applyFont="1" applyBorder="1" applyAlignment="1">
      <alignment horizontal="right" vertical="center"/>
    </xf>
    <xf numFmtId="0" fontId="5" fillId="0" borderId="1" xfId="0" quotePrefix="1" applyFont="1" applyBorder="1" applyAlignment="1">
      <alignment vertical="center"/>
    </xf>
    <xf numFmtId="0" fontId="5" fillId="0" borderId="1" xfId="0" applyFont="1" applyBorder="1" applyAlignment="1">
      <alignment horizontal="center" vertical="top"/>
    </xf>
    <xf numFmtId="0" fontId="5" fillId="0" borderId="1" xfId="0" applyFont="1" applyBorder="1" applyAlignment="1">
      <alignment horizontal="left" vertical="top" wrapText="1"/>
    </xf>
    <xf numFmtId="0" fontId="5" fillId="0" borderId="1" xfId="0" applyFont="1" applyBorder="1" applyAlignment="1">
      <alignment horizontal="center" vertical="center" wrapText="1"/>
    </xf>
    <xf numFmtId="1" fontId="5" fillId="0" borderId="1" xfId="0" applyNumberFormat="1" applyFont="1" applyBorder="1" applyAlignment="1">
      <alignment horizontal="center" vertical="center"/>
    </xf>
    <xf numFmtId="2" fontId="5" fillId="0" borderId="1" xfId="0" quotePrefix="1" applyNumberFormat="1" applyFont="1" applyBorder="1" applyAlignment="1">
      <alignment vertical="center"/>
    </xf>
    <xf numFmtId="0" fontId="5" fillId="0" borderId="1" xfId="0" applyFont="1" applyBorder="1" applyAlignment="1">
      <alignment horizontal="left" vertical="center" wrapText="1"/>
    </xf>
    <xf numFmtId="0" fontId="4" fillId="0" borderId="1" xfId="0" applyFont="1" applyBorder="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5" fillId="0" borderId="1" xfId="0" applyFont="1" applyBorder="1" applyAlignment="1">
      <alignment vertical="center" wrapText="1"/>
    </xf>
    <xf numFmtId="0" fontId="6" fillId="0" borderId="1" xfId="0" applyFont="1" applyBorder="1" applyAlignment="1">
      <alignment vertical="center"/>
    </xf>
    <xf numFmtId="2" fontId="6" fillId="0" borderId="1" xfId="0" applyNumberFormat="1" applyFont="1" applyBorder="1" applyAlignment="1">
      <alignment horizontal="right" vertical="center"/>
    </xf>
    <xf numFmtId="0" fontId="8" fillId="0" borderId="1" xfId="0" applyFont="1" applyBorder="1" applyAlignment="1">
      <alignment vertical="center"/>
    </xf>
    <xf numFmtId="0" fontId="9" fillId="0" borderId="1" xfId="0" applyFont="1" applyBorder="1" applyAlignment="1">
      <alignment vertical="center"/>
    </xf>
    <xf numFmtId="0" fontId="10" fillId="0" borderId="1" xfId="0" applyFont="1" applyBorder="1" applyAlignment="1">
      <alignment vertical="center"/>
    </xf>
    <xf numFmtId="0" fontId="10" fillId="0" borderId="1" xfId="0" applyFont="1" applyBorder="1" applyAlignment="1">
      <alignment horizontal="right"/>
    </xf>
    <xf numFmtId="0" fontId="10" fillId="0" borderId="1" xfId="0" applyFont="1" applyBorder="1" applyAlignment="1">
      <alignment horizontal="right" vertical="center"/>
    </xf>
    <xf numFmtId="0" fontId="11" fillId="0" borderId="1" xfId="0" applyFont="1" applyBorder="1" applyAlignment="1">
      <alignment vertical="center"/>
    </xf>
    <xf numFmtId="0" fontId="3" fillId="0" borderId="3" xfId="0" applyFont="1" applyBorder="1" applyAlignment="1">
      <alignment vertical="center" wrapText="1"/>
    </xf>
    <xf numFmtId="0" fontId="3" fillId="0" borderId="4" xfId="0" applyFont="1" applyBorder="1" applyAlignment="1">
      <alignment vertical="center" wrapText="1"/>
    </xf>
    <xf numFmtId="0" fontId="10" fillId="0" borderId="1" xfId="1" applyFont="1" applyBorder="1" applyAlignment="1">
      <alignment horizontal="right" vertical="center"/>
    </xf>
    <xf numFmtId="0" fontId="10" fillId="0" borderId="1" xfId="1" applyFont="1" applyBorder="1" applyAlignment="1">
      <alignment horizontal="left" vertical="center"/>
    </xf>
    <xf numFmtId="0" fontId="10" fillId="0" borderId="1" xfId="1" applyFont="1" applyBorder="1" applyAlignment="1">
      <alignment vertical="center"/>
    </xf>
    <xf numFmtId="1" fontId="11" fillId="0" borderId="1" xfId="1" applyNumberFormat="1" applyFont="1" applyBorder="1" applyAlignment="1">
      <alignment horizontal="right" vertical="center"/>
    </xf>
    <xf numFmtId="0" fontId="11" fillId="0" borderId="1" xfId="1" applyFont="1" applyBorder="1" applyAlignment="1">
      <alignment horizontal="left" vertical="center"/>
    </xf>
    <xf numFmtId="0" fontId="15" fillId="0" borderId="1" xfId="1" applyFont="1" applyBorder="1" applyAlignment="1">
      <alignment vertical="top" wrapText="1"/>
    </xf>
    <xf numFmtId="2" fontId="15" fillId="0" borderId="1" xfId="1" quotePrefix="1" applyNumberFormat="1" applyFont="1" applyBorder="1" applyAlignment="1">
      <alignment horizontal="center" vertical="center"/>
    </xf>
    <xf numFmtId="0" fontId="19" fillId="2" borderId="1" xfId="1" applyFont="1" applyFill="1" applyBorder="1" applyAlignment="1">
      <alignment vertical="center"/>
    </xf>
    <xf numFmtId="0" fontId="11" fillId="0" borderId="1" xfId="1" applyFont="1" applyBorder="1" applyAlignment="1">
      <alignment horizontal="right" vertical="center"/>
    </xf>
    <xf numFmtId="2" fontId="10" fillId="0" borderId="1" xfId="1" applyNumberFormat="1" applyFont="1" applyBorder="1" applyAlignment="1">
      <alignment horizontal="right" vertical="center"/>
    </xf>
    <xf numFmtId="0" fontId="19" fillId="2" borderId="1" xfId="1" applyFont="1" applyFill="1" applyBorder="1" applyAlignment="1">
      <alignment vertical="center" wrapText="1"/>
    </xf>
    <xf numFmtId="0" fontId="10" fillId="0" borderId="1" xfId="1" applyFont="1" applyBorder="1" applyAlignment="1">
      <alignment horizontal="center" vertical="center"/>
    </xf>
    <xf numFmtId="0" fontId="18" fillId="2" borderId="1" xfId="0" applyFont="1" applyFill="1" applyBorder="1" applyAlignment="1">
      <alignment horizontal="left" vertical="center" wrapText="1"/>
    </xf>
    <xf numFmtId="0" fontId="10" fillId="0" borderId="1" xfId="1" applyFont="1" applyBorder="1" applyAlignment="1">
      <alignment vertical="center" wrapText="1"/>
    </xf>
    <xf numFmtId="0" fontId="11" fillId="0" borderId="1" xfId="1" quotePrefix="1" applyFont="1" applyBorder="1" applyAlignment="1">
      <alignment horizontal="left" vertical="center"/>
    </xf>
    <xf numFmtId="0" fontId="10" fillId="0" borderId="1" xfId="1" quotePrefix="1" applyFont="1" applyBorder="1" applyAlignment="1">
      <alignment horizontal="right" vertical="center"/>
    </xf>
    <xf numFmtId="2" fontId="10" fillId="0" borderId="1" xfId="1" applyNumberFormat="1" applyFont="1" applyBorder="1" applyAlignment="1">
      <alignment horizontal="right" vertical="top"/>
    </xf>
    <xf numFmtId="0" fontId="10" fillId="0" borderId="1" xfId="1" applyFont="1" applyBorder="1" applyAlignment="1">
      <alignment horizontal="center" vertical="top"/>
    </xf>
    <xf numFmtId="2" fontId="11" fillId="0" borderId="1" xfId="1" applyNumberFormat="1" applyFont="1" applyBorder="1" applyAlignment="1">
      <alignment horizontal="center" vertical="center"/>
    </xf>
    <xf numFmtId="2" fontId="20" fillId="0" borderId="1" xfId="9" quotePrefix="1" applyNumberFormat="1" applyFont="1" applyBorder="1" applyAlignment="1">
      <alignment horizontal="right" vertical="center"/>
    </xf>
    <xf numFmtId="166" fontId="20" fillId="0" borderId="1" xfId="9" quotePrefix="1" applyFont="1" applyBorder="1" applyAlignment="1">
      <alignment horizontal="center" vertical="center"/>
    </xf>
    <xf numFmtId="166" fontId="21" fillId="0" borderId="1" xfId="9" applyFont="1" applyBorder="1" applyAlignment="1">
      <alignment horizontal="justify" vertical="center" wrapText="1"/>
    </xf>
    <xf numFmtId="2" fontId="20" fillId="0" borderId="1" xfId="0" applyNumberFormat="1" applyFont="1" applyBorder="1" applyAlignment="1">
      <alignment horizontal="center" vertical="center"/>
    </xf>
    <xf numFmtId="0" fontId="20" fillId="0" borderId="1" xfId="0" applyFont="1" applyBorder="1" applyAlignment="1">
      <alignment horizontal="center" vertical="center"/>
    </xf>
    <xf numFmtId="2" fontId="20" fillId="0" borderId="1" xfId="9" applyNumberFormat="1" applyFont="1" applyBorder="1" applyAlignment="1">
      <alignment horizontal="right" vertical="center"/>
    </xf>
    <xf numFmtId="166" fontId="20" fillId="0" borderId="1" xfId="9" applyFont="1" applyBorder="1" applyAlignment="1">
      <alignment horizontal="center" vertical="center"/>
    </xf>
    <xf numFmtId="166" fontId="20" fillId="0" borderId="1" xfId="9" applyFont="1" applyBorder="1" applyAlignment="1">
      <alignment horizontal="justify" vertical="center"/>
    </xf>
    <xf numFmtId="2" fontId="20" fillId="0" borderId="1" xfId="9" applyNumberFormat="1" applyFont="1" applyBorder="1" applyAlignment="1">
      <alignment horizontal="center" vertical="center"/>
    </xf>
    <xf numFmtId="49" fontId="20" fillId="0" borderId="1" xfId="9" applyNumberFormat="1" applyFont="1" applyBorder="1" applyAlignment="1">
      <alignment horizontal="center" vertical="center"/>
    </xf>
    <xf numFmtId="165" fontId="20" fillId="0" borderId="1" xfId="9" quotePrefix="1" applyNumberFormat="1" applyFont="1" applyBorder="1" applyAlignment="1">
      <alignment horizontal="right" vertical="center"/>
    </xf>
    <xf numFmtId="166" fontId="20" fillId="0" borderId="1" xfId="9" quotePrefix="1" applyFont="1" applyBorder="1" applyAlignment="1">
      <alignment horizontal="justify" vertical="center"/>
    </xf>
    <xf numFmtId="166" fontId="20" fillId="0" borderId="1" xfId="9" quotePrefix="1" applyFont="1" applyBorder="1" applyAlignment="1">
      <alignment horizontal="right" vertical="center"/>
    </xf>
    <xf numFmtId="166" fontId="21" fillId="0" borderId="1" xfId="9" applyFont="1" applyBorder="1" applyAlignment="1">
      <alignment horizontal="right" vertical="center" wrapText="1"/>
    </xf>
    <xf numFmtId="0" fontId="24" fillId="2" borderId="1" xfId="1" quotePrefix="1" applyFont="1" applyFill="1" applyBorder="1" applyAlignment="1">
      <alignment horizontal="left" vertical="center"/>
    </xf>
    <xf numFmtId="2" fontId="11" fillId="0" borderId="1" xfId="2" applyNumberFormat="1" applyFont="1" applyBorder="1" applyAlignment="1">
      <alignment horizontal="center" vertical="center"/>
    </xf>
    <xf numFmtId="166" fontId="11" fillId="0" borderId="1" xfId="2" applyNumberFormat="1" applyFont="1" applyBorder="1" applyAlignment="1">
      <alignment horizontal="center" vertical="top"/>
    </xf>
    <xf numFmtId="166" fontId="11" fillId="0" borderId="1" xfId="2" applyNumberFormat="1" applyFont="1" applyBorder="1" applyAlignment="1">
      <alignment horizontal="center" vertical="center"/>
    </xf>
    <xf numFmtId="166" fontId="11" fillId="0" borderId="1" xfId="2" applyNumberFormat="1" applyFont="1" applyBorder="1" applyAlignment="1">
      <alignment horizontal="justify" vertical="center"/>
    </xf>
    <xf numFmtId="166" fontId="11" fillId="0" borderId="1" xfId="2" quotePrefix="1" applyNumberFormat="1" applyFont="1" applyBorder="1" applyAlignment="1">
      <alignment horizontal="justify" vertical="center"/>
    </xf>
    <xf numFmtId="2" fontId="11" fillId="0" borderId="1" xfId="1" applyNumberFormat="1" applyFont="1" applyBorder="1" applyAlignment="1">
      <alignment horizontal="center" vertical="center" wrapText="1"/>
    </xf>
    <xf numFmtId="0" fontId="11" fillId="0" borderId="1" xfId="1" applyFont="1" applyBorder="1" applyAlignment="1">
      <alignment horizontal="justify" vertical="center" wrapText="1"/>
    </xf>
    <xf numFmtId="0" fontId="11" fillId="0" borderId="1" xfId="1" applyFont="1" applyBorder="1" applyAlignment="1">
      <alignment vertical="center" wrapText="1"/>
    </xf>
    <xf numFmtId="0" fontId="10" fillId="0" borderId="1" xfId="1" quotePrefix="1" applyFont="1" applyBorder="1" applyAlignment="1">
      <alignment horizontal="left" vertical="center"/>
    </xf>
    <xf numFmtId="0" fontId="18" fillId="2" borderId="1" xfId="0" applyFont="1" applyFill="1" applyBorder="1" applyAlignment="1">
      <alignment horizontal="center"/>
    </xf>
    <xf numFmtId="2" fontId="10" fillId="0" borderId="1" xfId="1" applyNumberFormat="1" applyFont="1" applyBorder="1" applyAlignment="1">
      <alignment vertical="center"/>
    </xf>
    <xf numFmtId="0" fontId="19" fillId="2" borderId="1" xfId="1" applyFont="1" applyFill="1" applyBorder="1" applyAlignment="1">
      <alignment horizontal="center" vertical="center"/>
    </xf>
    <xf numFmtId="0" fontId="11" fillId="0" borderId="1" xfId="1" applyFont="1" applyBorder="1" applyAlignment="1">
      <alignment horizontal="center" vertical="center" wrapText="1"/>
    </xf>
    <xf numFmtId="2" fontId="10" fillId="0" borderId="1" xfId="1" applyNumberFormat="1" applyFont="1" applyBorder="1" applyAlignment="1">
      <alignment horizontal="center" vertical="center"/>
    </xf>
    <xf numFmtId="2" fontId="10" fillId="0" borderId="1" xfId="1" applyNumberFormat="1" applyFont="1" applyBorder="1" applyAlignment="1">
      <alignment horizontal="center" vertical="center" wrapText="1"/>
    </xf>
    <xf numFmtId="0" fontId="10" fillId="0" borderId="1" xfId="1" applyFont="1" applyBorder="1" applyAlignment="1">
      <alignment horizontal="left" vertical="center" wrapText="1"/>
    </xf>
    <xf numFmtId="0" fontId="0" fillId="0" borderId="22" xfId="0" applyBorder="1" applyAlignment="1">
      <alignment horizontal="center" vertical="center"/>
    </xf>
    <xf numFmtId="0" fontId="0" fillId="0" borderId="21" xfId="0" applyBorder="1" applyAlignment="1">
      <alignment horizontal="center" vertical="center"/>
    </xf>
    <xf numFmtId="0" fontId="0" fillId="0" borderId="23" xfId="0" applyBorder="1" applyAlignment="1">
      <alignment horizontal="center" vertical="center"/>
    </xf>
    <xf numFmtId="2" fontId="26" fillId="2" borderId="0" xfId="0" applyNumberFormat="1" applyFont="1" applyFill="1" applyAlignment="1">
      <alignment horizontal="center" vertical="center"/>
    </xf>
    <xf numFmtId="0" fontId="3" fillId="0" borderId="4" xfId="0" applyFont="1" applyBorder="1"/>
    <xf numFmtId="0" fontId="3" fillId="0" borderId="0" xfId="0" applyFont="1" applyAlignment="1">
      <alignment vertical="center" wrapText="1"/>
    </xf>
    <xf numFmtId="0" fontId="1" fillId="0" borderId="1" xfId="0" applyFont="1" applyBorder="1" applyAlignment="1">
      <alignment horizontal="left" vertical="center" wrapText="1"/>
    </xf>
    <xf numFmtId="0" fontId="0" fillId="4" borderId="1" xfId="0" applyFill="1" applyBorder="1" applyAlignment="1">
      <alignment horizontal="center" vertical="center"/>
    </xf>
    <xf numFmtId="0" fontId="1" fillId="4" borderId="1" xfId="0" applyFont="1" applyFill="1" applyBorder="1" applyAlignment="1">
      <alignment horizontal="center" vertical="center"/>
    </xf>
    <xf numFmtId="0" fontId="1" fillId="4" borderId="1" xfId="0" applyFont="1" applyFill="1" applyBorder="1" applyAlignment="1">
      <alignment horizontal="left" vertical="center" wrapText="1"/>
    </xf>
    <xf numFmtId="0" fontId="0" fillId="4" borderId="0" xfId="0" applyFill="1" applyAlignment="1">
      <alignment horizontal="center" vertical="center"/>
    </xf>
    <xf numFmtId="0" fontId="1" fillId="4" borderId="4" xfId="0" applyFont="1" applyFill="1" applyBorder="1" applyAlignment="1">
      <alignment horizontal="center" vertical="center"/>
    </xf>
    <xf numFmtId="0" fontId="1" fillId="4" borderId="0" xfId="0" applyFont="1" applyFill="1" applyAlignment="1">
      <alignment horizontal="center" vertical="center"/>
    </xf>
    <xf numFmtId="0" fontId="1" fillId="0" borderId="0" xfId="0" applyFont="1" applyAlignment="1">
      <alignment wrapText="1"/>
    </xf>
    <xf numFmtId="0" fontId="0" fillId="0" borderId="0" xfId="0" applyAlignment="1">
      <alignment wrapText="1"/>
    </xf>
    <xf numFmtId="0" fontId="20" fillId="0" borderId="1" xfId="9" quotePrefix="1" applyNumberFormat="1" applyFont="1" applyBorder="1" applyAlignment="1">
      <alignment horizontal="right" vertical="center" wrapText="1"/>
    </xf>
    <xf numFmtId="0" fontId="20" fillId="0" borderId="1" xfId="9" quotePrefix="1" applyNumberFormat="1" applyFont="1" applyBorder="1" applyAlignment="1">
      <alignment horizontal="center" vertical="center" wrapText="1"/>
    </xf>
    <xf numFmtId="2" fontId="20" fillId="0" borderId="1" xfId="9" quotePrefix="1" applyNumberFormat="1" applyFont="1" applyBorder="1" applyAlignment="1">
      <alignment horizontal="right" vertical="center" wrapText="1"/>
    </xf>
    <xf numFmtId="2" fontId="20" fillId="0" borderId="1" xfId="0" applyNumberFormat="1" applyFont="1" applyBorder="1" applyAlignment="1">
      <alignment horizontal="center" vertical="center" wrapText="1"/>
    </xf>
    <xf numFmtId="0" fontId="20" fillId="0" borderId="1" xfId="0" applyFont="1" applyBorder="1" applyAlignment="1">
      <alignment horizontal="center" vertical="center" wrapText="1"/>
    </xf>
    <xf numFmtId="2" fontId="20" fillId="0" borderId="1" xfId="9" applyNumberFormat="1" applyFont="1" applyBorder="1" applyAlignment="1">
      <alignment horizontal="center" vertical="center" wrapText="1"/>
    </xf>
    <xf numFmtId="166" fontId="20" fillId="0" borderId="1" xfId="9" applyFont="1" applyBorder="1" applyAlignment="1">
      <alignment horizontal="center" vertical="center" wrapText="1"/>
    </xf>
    <xf numFmtId="166" fontId="20" fillId="0" borderId="1" xfId="9" applyFont="1" applyBorder="1" applyAlignment="1">
      <alignment horizontal="justify" vertical="center" wrapText="1"/>
    </xf>
    <xf numFmtId="49" fontId="20" fillId="0" borderId="1" xfId="9" applyNumberFormat="1" applyFont="1" applyBorder="1" applyAlignment="1">
      <alignment horizontal="center" vertical="center" wrapText="1"/>
    </xf>
    <xf numFmtId="165" fontId="20" fillId="0" borderId="1" xfId="9" quotePrefix="1" applyNumberFormat="1" applyFont="1" applyBorder="1" applyAlignment="1">
      <alignment horizontal="right" vertical="center" wrapText="1"/>
    </xf>
    <xf numFmtId="166" fontId="20" fillId="0" borderId="1" xfId="9" quotePrefix="1" applyFont="1" applyBorder="1" applyAlignment="1">
      <alignment horizontal="justify" vertical="center" wrapText="1"/>
    </xf>
    <xf numFmtId="2" fontId="20" fillId="0" borderId="1" xfId="9" applyNumberFormat="1" applyFont="1" applyBorder="1" applyAlignment="1">
      <alignment horizontal="right" vertical="center" wrapText="1"/>
    </xf>
    <xf numFmtId="0" fontId="11" fillId="0" borderId="1" xfId="1" applyFont="1" applyBorder="1" applyAlignment="1">
      <alignment horizontal="right" vertical="center" wrapText="1"/>
    </xf>
    <xf numFmtId="0" fontId="10" fillId="0" borderId="1" xfId="1" applyFont="1" applyBorder="1" applyAlignment="1">
      <alignment horizontal="right" vertical="center" wrapText="1"/>
    </xf>
    <xf numFmtId="1" fontId="20" fillId="0" borderId="1" xfId="9" quotePrefix="1" applyNumberFormat="1" applyFont="1" applyBorder="1" applyAlignment="1">
      <alignment horizontal="right" vertical="center" wrapText="1"/>
    </xf>
    <xf numFmtId="168" fontId="0" fillId="0" borderId="0" xfId="0" applyNumberFormat="1" applyAlignment="1">
      <alignment wrapText="1"/>
    </xf>
    <xf numFmtId="169" fontId="0" fillId="0" borderId="0" xfId="0" applyNumberFormat="1" applyAlignment="1">
      <alignment wrapText="1"/>
    </xf>
    <xf numFmtId="2" fontId="5" fillId="0" borderId="1" xfId="9" applyNumberFormat="1" applyFont="1" applyBorder="1" applyAlignment="1">
      <alignment horizontal="center" vertical="center"/>
    </xf>
    <xf numFmtId="1" fontId="5" fillId="0" borderId="1" xfId="0" applyNumberFormat="1" applyFont="1" applyBorder="1" applyAlignment="1">
      <alignment horizontal="left"/>
    </xf>
    <xf numFmtId="2" fontId="5" fillId="0" borderId="1" xfId="9" applyNumberFormat="1" applyFont="1" applyBorder="1" applyAlignment="1">
      <alignment horizontal="left"/>
    </xf>
    <xf numFmtId="166" fontId="5" fillId="0" borderId="1" xfId="9" applyFont="1" applyBorder="1" applyAlignment="1">
      <alignment horizontal="left"/>
    </xf>
    <xf numFmtId="166" fontId="4" fillId="0" borderId="1" xfId="9" applyFont="1" applyBorder="1" applyAlignment="1">
      <alignment horizontal="left"/>
    </xf>
    <xf numFmtId="166" fontId="5" fillId="0" borderId="1" xfId="9" quotePrefix="1" applyFont="1" applyBorder="1" applyAlignment="1">
      <alignment horizontal="left"/>
    </xf>
    <xf numFmtId="2" fontId="4" fillId="3" borderId="1" xfId="9" applyNumberFormat="1" applyFont="1" applyFill="1" applyBorder="1" applyAlignment="1">
      <alignment horizontal="left"/>
    </xf>
    <xf numFmtId="1" fontId="5" fillId="3" borderId="1" xfId="9" applyNumberFormat="1" applyFont="1" applyFill="1" applyBorder="1" applyAlignment="1">
      <alignment horizontal="left"/>
    </xf>
    <xf numFmtId="166" fontId="5" fillId="0" borderId="1" xfId="9" applyFont="1" applyBorder="1" applyAlignment="1">
      <alignment horizontal="left" wrapText="1"/>
    </xf>
    <xf numFmtId="2" fontId="20" fillId="0" borderId="0" xfId="0" applyNumberFormat="1" applyFont="1" applyAlignment="1">
      <alignment vertical="center" wrapText="1"/>
    </xf>
    <xf numFmtId="0" fontId="0" fillId="3" borderId="1" xfId="0" applyFill="1" applyBorder="1" applyAlignment="1">
      <alignment horizontal="left" vertical="center"/>
    </xf>
    <xf numFmtId="0" fontId="1" fillId="0" borderId="1" xfId="0" applyFont="1" applyBorder="1" applyAlignment="1">
      <alignment vertical="center" wrapText="1"/>
    </xf>
    <xf numFmtId="2" fontId="20" fillId="0" borderId="1" xfId="0" applyNumberFormat="1" applyFont="1" applyBorder="1" applyAlignment="1">
      <alignment vertical="center" wrapText="1"/>
    </xf>
    <xf numFmtId="0" fontId="26" fillId="0" borderId="1" xfId="0" applyFont="1" applyBorder="1" applyAlignment="1">
      <alignment horizontal="center" vertical="center" wrapText="1"/>
    </xf>
    <xf numFmtId="0" fontId="1" fillId="0" borderId="1" xfId="0" applyFont="1" applyBorder="1" applyAlignment="1">
      <alignment wrapText="1"/>
    </xf>
    <xf numFmtId="166" fontId="5" fillId="0" borderId="1" xfId="9" applyFont="1" applyBorder="1" applyAlignment="1">
      <alignment horizontal="center" vertical="center"/>
    </xf>
    <xf numFmtId="2" fontId="20" fillId="0" borderId="1" xfId="9" quotePrefix="1" applyNumberFormat="1" applyFont="1" applyBorder="1" applyAlignment="1">
      <alignment horizontal="center" vertical="center" wrapText="1"/>
    </xf>
    <xf numFmtId="1" fontId="20" fillId="0" borderId="1" xfId="0" applyNumberFormat="1" applyFont="1" applyBorder="1" applyAlignment="1">
      <alignment horizontal="center" vertical="top"/>
    </xf>
    <xf numFmtId="1" fontId="21" fillId="0" borderId="1" xfId="0" applyNumberFormat="1" applyFont="1" applyBorder="1" applyAlignment="1">
      <alignment horizontal="center" vertical="top"/>
    </xf>
    <xf numFmtId="0" fontId="20" fillId="0" borderId="1" xfId="0" applyFont="1" applyBorder="1" applyAlignment="1">
      <alignment horizontal="center"/>
    </xf>
    <xf numFmtId="0" fontId="20" fillId="0" borderId="1" xfId="0" applyFont="1" applyBorder="1" applyAlignment="1">
      <alignment horizontal="justify" vertical="top"/>
    </xf>
    <xf numFmtId="2" fontId="20" fillId="0" borderId="1" xfId="0" applyNumberFormat="1" applyFont="1" applyBorder="1" applyAlignment="1">
      <alignment horizontal="center"/>
    </xf>
    <xf numFmtId="2" fontId="20" fillId="0" borderId="1" xfId="0" applyNumberFormat="1" applyFont="1" applyBorder="1"/>
    <xf numFmtId="2" fontId="21" fillId="0" borderId="1" xfId="0" applyNumberFormat="1" applyFont="1" applyBorder="1"/>
    <xf numFmtId="0" fontId="21" fillId="0" borderId="1" xfId="0" applyFont="1" applyBorder="1" applyAlignment="1">
      <alignment horizontal="justify" vertical="top"/>
    </xf>
    <xf numFmtId="0" fontId="1" fillId="0" borderId="2" xfId="0" applyFont="1" applyBorder="1" applyAlignment="1">
      <alignment horizontal="center" vertical="center" wrapText="1"/>
    </xf>
    <xf numFmtId="0" fontId="1" fillId="0" borderId="0" xfId="0" applyFont="1" applyAlignment="1">
      <alignment horizontal="center" vertical="center" wrapText="1"/>
    </xf>
    <xf numFmtId="2" fontId="0" fillId="0" borderId="0" xfId="0" applyNumberFormat="1" applyAlignment="1">
      <alignment horizontal="center" vertical="center" wrapText="1"/>
    </xf>
    <xf numFmtId="2" fontId="0" fillId="0" borderId="0" xfId="0" applyNumberFormat="1" applyAlignment="1">
      <alignment wrapText="1"/>
    </xf>
    <xf numFmtId="0" fontId="20" fillId="0" borderId="2" xfId="9" quotePrefix="1" applyNumberFormat="1" applyFont="1" applyBorder="1" applyAlignment="1">
      <alignment horizontal="center" vertical="center" wrapText="1"/>
    </xf>
    <xf numFmtId="166" fontId="20" fillId="0" borderId="2" xfId="9" quotePrefix="1" applyFont="1" applyBorder="1" applyAlignment="1">
      <alignment horizontal="center" vertical="center" wrapText="1"/>
    </xf>
    <xf numFmtId="166" fontId="20" fillId="0" borderId="2" xfId="9" applyFont="1" applyBorder="1" applyAlignment="1">
      <alignment horizontal="center" vertical="center" wrapText="1"/>
    </xf>
    <xf numFmtId="0" fontId="11" fillId="0" borderId="2" xfId="1" applyFont="1" applyBorder="1" applyAlignment="1">
      <alignment horizontal="left" vertical="center" wrapText="1"/>
    </xf>
    <xf numFmtId="0" fontId="10" fillId="0" borderId="2" xfId="1" applyFont="1" applyBorder="1" applyAlignment="1">
      <alignment horizontal="left" vertical="center"/>
    </xf>
    <xf numFmtId="0" fontId="11" fillId="0" borderId="2" xfId="1" applyFont="1" applyBorder="1" applyAlignment="1">
      <alignment horizontal="left" vertical="center"/>
    </xf>
    <xf numFmtId="0" fontId="0" fillId="0" borderId="1" xfId="0" applyBorder="1" applyAlignment="1">
      <alignment wrapText="1"/>
    </xf>
    <xf numFmtId="0" fontId="2" fillId="0" borderId="0" xfId="0" applyFont="1" applyAlignment="1">
      <alignment vertical="center" wrapText="1"/>
    </xf>
    <xf numFmtId="0" fontId="30" fillId="0" borderId="1" xfId="0" applyFont="1" applyBorder="1" applyAlignment="1">
      <alignment horizontal="left" vertical="center" wrapText="1"/>
    </xf>
    <xf numFmtId="0" fontId="30" fillId="3" borderId="1" xfId="0" applyFont="1" applyFill="1" applyBorder="1" applyAlignment="1">
      <alignment horizontal="lef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2" fontId="31" fillId="0" borderId="1" xfId="0" applyNumberFormat="1" applyFont="1" applyBorder="1" applyAlignment="1">
      <alignment vertical="center" wrapText="1"/>
    </xf>
    <xf numFmtId="0" fontId="0" fillId="0" borderId="1" xfId="0" applyBorder="1" applyAlignment="1">
      <alignment horizontal="center"/>
    </xf>
    <xf numFmtId="0" fontId="0" fillId="0" borderId="1" xfId="0" applyBorder="1" applyAlignment="1">
      <alignment horizontal="right" vertical="center"/>
    </xf>
    <xf numFmtId="0" fontId="1" fillId="0" borderId="1" xfId="0" applyFont="1" applyBorder="1" applyAlignment="1">
      <alignment horizontal="right" vertical="center"/>
    </xf>
    <xf numFmtId="0" fontId="0" fillId="2" borderId="0" xfId="0" applyFill="1" applyAlignment="1">
      <alignment wrapText="1"/>
    </xf>
    <xf numFmtId="0" fontId="0" fillId="0" borderId="9" xfId="0" applyBorder="1" applyAlignment="1">
      <alignment horizontal="right" vertical="center"/>
    </xf>
    <xf numFmtId="0" fontId="0" fillId="5" borderId="1" xfId="0" applyFill="1" applyBorder="1" applyAlignment="1">
      <alignment horizontal="center"/>
    </xf>
    <xf numFmtId="0" fontId="0" fillId="5" borderId="1" xfId="0" applyFill="1" applyBorder="1" applyAlignment="1">
      <alignment horizontal="center" vertical="center"/>
    </xf>
    <xf numFmtId="0" fontId="0" fillId="6" borderId="1" xfId="0" applyFill="1" applyBorder="1" applyAlignment="1">
      <alignment horizontal="center"/>
    </xf>
    <xf numFmtId="0" fontId="0" fillId="6" borderId="1" xfId="0" applyFill="1" applyBorder="1" applyAlignment="1">
      <alignment horizontal="center" vertical="center"/>
    </xf>
    <xf numFmtId="0" fontId="0" fillId="7" borderId="1" xfId="0" applyFill="1" applyBorder="1" applyAlignment="1">
      <alignment horizontal="center"/>
    </xf>
    <xf numFmtId="0" fontId="0" fillId="7" borderId="1" xfId="0" applyFill="1" applyBorder="1" applyAlignment="1">
      <alignment horizontal="center" vertical="center"/>
    </xf>
    <xf numFmtId="0" fontId="33" fillId="8" borderId="1" xfId="0" applyFont="1" applyFill="1" applyBorder="1" applyAlignment="1">
      <alignment horizontal="center"/>
    </xf>
    <xf numFmtId="0" fontId="0" fillId="8" borderId="1" xfId="0" applyFill="1" applyBorder="1" applyAlignment="1">
      <alignment horizontal="center"/>
    </xf>
    <xf numFmtId="0" fontId="0" fillId="8" borderId="1" xfId="0" applyFill="1" applyBorder="1" applyAlignment="1">
      <alignment horizontal="center" vertical="center"/>
    </xf>
    <xf numFmtId="0" fontId="0" fillId="8" borderId="1" xfId="0" applyFill="1" applyBorder="1" applyAlignment="1">
      <alignment horizontal="center" wrapText="1"/>
    </xf>
    <xf numFmtId="2" fontId="0" fillId="7" borderId="1" xfId="0" applyNumberFormat="1" applyFill="1" applyBorder="1" applyAlignment="1">
      <alignment horizontal="right" vertical="center"/>
    </xf>
    <xf numFmtId="2" fontId="0" fillId="8" borderId="1" xfId="0" applyNumberFormat="1" applyFill="1" applyBorder="1" applyAlignment="1">
      <alignment horizontal="right" vertical="center"/>
    </xf>
    <xf numFmtId="2" fontId="0" fillId="5" borderId="1" xfId="0" applyNumberFormat="1" applyFill="1" applyBorder="1" applyAlignment="1">
      <alignment horizontal="right" vertical="center"/>
    </xf>
    <xf numFmtId="2" fontId="0" fillId="6" borderId="1" xfId="0" applyNumberFormat="1" applyFill="1" applyBorder="1" applyAlignment="1">
      <alignment horizontal="right" vertical="center"/>
    </xf>
    <xf numFmtId="2" fontId="33" fillId="8" borderId="1" xfId="0" applyNumberFormat="1" applyFont="1" applyFill="1" applyBorder="1" applyAlignment="1">
      <alignment horizontal="right" vertical="center"/>
    </xf>
    <xf numFmtId="2" fontId="0" fillId="8" borderId="1" xfId="0" applyNumberFormat="1" applyFill="1" applyBorder="1" applyAlignment="1">
      <alignment horizontal="right" vertical="center" wrapText="1"/>
    </xf>
    <xf numFmtId="0" fontId="29" fillId="0" borderId="1" xfId="0" applyFont="1" applyBorder="1" applyAlignment="1">
      <alignment horizontal="center" vertical="center" wrapText="1"/>
    </xf>
    <xf numFmtId="0" fontId="1" fillId="2" borderId="0" xfId="0" applyFont="1" applyFill="1" applyAlignment="1">
      <alignment horizontal="center" vertical="center" wrapText="1"/>
    </xf>
    <xf numFmtId="0" fontId="26" fillId="0" borderId="1" xfId="0" applyFont="1" applyBorder="1" applyAlignment="1">
      <alignment horizontal="center" vertical="center"/>
    </xf>
    <xf numFmtId="0" fontId="28" fillId="0" borderId="1" xfId="0" applyFont="1" applyBorder="1" applyAlignment="1">
      <alignment horizontal="center" vertical="center"/>
    </xf>
    <xf numFmtId="2" fontId="0" fillId="0" borderId="0" xfId="0" applyNumberFormat="1" applyAlignment="1">
      <alignment horizontal="center" vertical="center"/>
    </xf>
    <xf numFmtId="0" fontId="0" fillId="0" borderId="0" xfId="0" applyAlignment="1">
      <alignment horizontal="center" vertical="center"/>
    </xf>
    <xf numFmtId="0" fontId="1" fillId="0" borderId="1" xfId="0" applyFont="1" applyBorder="1" applyAlignment="1">
      <alignment horizontal="center" vertical="center"/>
    </xf>
    <xf numFmtId="0" fontId="4" fillId="0" borderId="0" xfId="0" applyFont="1" applyAlignment="1">
      <alignment horizontal="center" vertical="center" wrapText="1"/>
    </xf>
    <xf numFmtId="0" fontId="4" fillId="0" borderId="0" xfId="0" quotePrefix="1" applyFont="1" applyAlignment="1">
      <alignment horizontal="center" vertical="center" wrapText="1"/>
    </xf>
    <xf numFmtId="0" fontId="4" fillId="0" borderId="0" xfId="0" applyFont="1" applyAlignment="1">
      <alignment horizontal="center" vertical="center"/>
    </xf>
    <xf numFmtId="0" fontId="4" fillId="0" borderId="0" xfId="0" quotePrefix="1" applyFont="1" applyAlignment="1">
      <alignment horizontal="center" vertical="center"/>
    </xf>
    <xf numFmtId="0" fontId="5" fillId="0" borderId="1" xfId="0" applyFont="1" applyBorder="1" applyAlignment="1">
      <alignment horizontal="left" vertical="center" wrapText="1"/>
    </xf>
    <xf numFmtId="0" fontId="2" fillId="0" borderId="0" xfId="0" applyFont="1" applyAlignment="1">
      <alignment horizontal="center"/>
    </xf>
    <xf numFmtId="0" fontId="26" fillId="0" borderId="0" xfId="0" applyFont="1" applyAlignment="1">
      <alignment horizontal="center" vertical="center" wrapText="1"/>
    </xf>
    <xf numFmtId="0" fontId="1" fillId="0" borderId="0" xfId="0" applyFont="1" applyAlignment="1">
      <alignment horizontal="center" wrapText="1"/>
    </xf>
    <xf numFmtId="0" fontId="19" fillId="2" borderId="1" xfId="1" applyFont="1" applyFill="1" applyBorder="1" applyAlignment="1">
      <alignment horizontal="justify" vertical="top" wrapText="1"/>
    </xf>
    <xf numFmtId="166" fontId="22" fillId="2" borderId="1" xfId="9" applyFont="1" applyFill="1" applyBorder="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1" fontId="24" fillId="2" borderId="1" xfId="2" applyNumberFormat="1" applyFont="1" applyFill="1" applyBorder="1" applyAlignment="1">
      <alignment horizontal="justify" vertical="top" wrapText="1"/>
    </xf>
    <xf numFmtId="0" fontId="24" fillId="2" borderId="1" xfId="1" applyFont="1" applyFill="1" applyBorder="1" applyAlignment="1">
      <alignment horizontal="justify" vertical="top"/>
    </xf>
    <xf numFmtId="2" fontId="19" fillId="2" borderId="1" xfId="1" applyNumberFormat="1" applyFont="1" applyFill="1" applyBorder="1" applyAlignment="1">
      <alignment horizontal="justify" vertical="top" wrapText="1"/>
    </xf>
    <xf numFmtId="0" fontId="17" fillId="0" borderId="1" xfId="1" applyFont="1" applyBorder="1" applyAlignment="1">
      <alignment horizontal="left" vertical="center" wrapText="1"/>
    </xf>
    <xf numFmtId="0" fontId="10" fillId="0" borderId="1" xfId="1" quotePrefix="1" applyFont="1" applyBorder="1" applyAlignment="1">
      <alignment horizontal="left" vertical="center"/>
    </xf>
    <xf numFmtId="0" fontId="0" fillId="0" borderId="0" xfId="0" applyAlignment="1">
      <alignment horizontal="center" wrapText="1"/>
    </xf>
    <xf numFmtId="166" fontId="5" fillId="2" borderId="2" xfId="9" applyFont="1" applyFill="1" applyBorder="1" applyAlignment="1">
      <alignment horizontal="center" vertical="center" wrapText="1"/>
    </xf>
    <xf numFmtId="166" fontId="5" fillId="2" borderId="3" xfId="9" applyFont="1" applyFill="1" applyBorder="1" applyAlignment="1">
      <alignment horizontal="center" vertical="center" wrapText="1"/>
    </xf>
    <xf numFmtId="166" fontId="5" fillId="2" borderId="4" xfId="9" applyFont="1" applyFill="1" applyBorder="1" applyAlignment="1">
      <alignment horizontal="center" vertical="center" wrapText="1"/>
    </xf>
    <xf numFmtId="2" fontId="20" fillId="2" borderId="1" xfId="0" applyNumberFormat="1" applyFont="1" applyFill="1" applyBorder="1" applyAlignment="1">
      <alignment horizontal="left" vertical="center" wrapText="1"/>
    </xf>
    <xf numFmtId="0" fontId="3" fillId="0" borderId="0" xfId="0" applyFont="1" applyAlignment="1">
      <alignment horizontal="center" vertical="center" wrapText="1"/>
    </xf>
    <xf numFmtId="0" fontId="0" fillId="0" borderId="0" xfId="0" applyAlignment="1">
      <alignment horizontal="center" vertical="center" wrapText="1"/>
    </xf>
    <xf numFmtId="0" fontId="20" fillId="0" borderId="0" xfId="0" applyFont="1" applyAlignment="1">
      <alignment horizontal="center" vertical="top"/>
    </xf>
    <xf numFmtId="0" fontId="20" fillId="0" borderId="10" xfId="0" applyFont="1" applyBorder="1" applyAlignment="1">
      <alignment horizontal="center" vertical="top"/>
    </xf>
    <xf numFmtId="0" fontId="3" fillId="0" borderId="2" xfId="0" applyFont="1" applyBorder="1" applyAlignment="1">
      <alignment horizontal="center" wrapText="1"/>
    </xf>
    <xf numFmtId="0" fontId="3" fillId="0" borderId="3" xfId="0" applyFont="1" applyBorder="1" applyAlignment="1">
      <alignment horizontal="center" wrapText="1"/>
    </xf>
    <xf numFmtId="0" fontId="3" fillId="0" borderId="4" xfId="0" applyFont="1" applyBorder="1" applyAlignment="1">
      <alignment horizontal="center" wrapText="1"/>
    </xf>
    <xf numFmtId="0" fontId="2" fillId="0" borderId="1" xfId="0" applyFont="1" applyBorder="1" applyAlignment="1">
      <alignment horizontal="center" wrapText="1"/>
    </xf>
    <xf numFmtId="0" fontId="1" fillId="0" borderId="2" xfId="0" applyFont="1" applyBorder="1" applyAlignment="1">
      <alignment horizontal="right" wrapText="1"/>
    </xf>
    <xf numFmtId="0" fontId="1" fillId="0" borderId="3" xfId="0" applyFont="1" applyBorder="1" applyAlignment="1">
      <alignment horizontal="right" wrapText="1"/>
    </xf>
    <xf numFmtId="0" fontId="1" fillId="0" borderId="4" xfId="0" applyFont="1" applyBorder="1" applyAlignment="1">
      <alignment horizontal="right" wrapText="1"/>
    </xf>
    <xf numFmtId="0" fontId="0" fillId="0" borderId="1" xfId="0" applyBorder="1" applyAlignment="1">
      <alignment horizontal="center" vertical="center"/>
    </xf>
    <xf numFmtId="0" fontId="0" fillId="5" borderId="1" xfId="0" applyFill="1" applyBorder="1" applyAlignment="1">
      <alignment horizontal="center" vertical="center"/>
    </xf>
    <xf numFmtId="0" fontId="0" fillId="6" borderId="1" xfId="0" applyFill="1" applyBorder="1" applyAlignment="1">
      <alignment horizontal="center" vertical="center"/>
    </xf>
    <xf numFmtId="0" fontId="0" fillId="7" borderId="1" xfId="0" applyFill="1" applyBorder="1" applyAlignment="1">
      <alignment horizontal="center" vertical="center"/>
    </xf>
    <xf numFmtId="0" fontId="0" fillId="8" borderId="1" xfId="0" applyFill="1" applyBorder="1" applyAlignment="1">
      <alignment horizontal="center" vertical="center"/>
    </xf>
    <xf numFmtId="0" fontId="2" fillId="0" borderId="1" xfId="0" applyFont="1" applyBorder="1" applyAlignment="1">
      <alignment horizontal="center" vertical="center"/>
    </xf>
    <xf numFmtId="2" fontId="0" fillId="0" borderId="1" xfId="0" applyNumberFormat="1" applyBorder="1" applyAlignment="1">
      <alignment horizontal="right" vertical="center"/>
    </xf>
    <xf numFmtId="2" fontId="0" fillId="0" borderId="1" xfId="0" applyNumberFormat="1" applyBorder="1" applyAlignment="1">
      <alignment horizontal="center" vertical="center"/>
    </xf>
    <xf numFmtId="0" fontId="0" fillId="0" borderId="1" xfId="0" applyBorder="1" applyAlignment="1">
      <alignment horizontal="center" wrapText="1"/>
    </xf>
    <xf numFmtId="0" fontId="0" fillId="0" borderId="1" xfId="0" applyBorder="1" applyAlignment="1">
      <alignment vertical="center"/>
    </xf>
    <xf numFmtId="0" fontId="0" fillId="0" borderId="1" xfId="0" applyBorder="1" applyAlignment="1">
      <alignment vertical="center" wrapText="1"/>
    </xf>
    <xf numFmtId="2" fontId="1" fillId="0" borderId="1" xfId="0" applyNumberFormat="1" applyFont="1" applyBorder="1" applyAlignment="1">
      <alignment horizontal="center" vertical="center"/>
    </xf>
    <xf numFmtId="0" fontId="0" fillId="0" borderId="1" xfId="0" applyBorder="1" applyAlignment="1">
      <alignment horizontal="center" vertical="center" wrapText="1"/>
    </xf>
    <xf numFmtId="0" fontId="25" fillId="2" borderId="1" xfId="1" applyFont="1" applyFill="1" applyBorder="1" applyAlignment="1">
      <alignment horizontal="center" vertical="center"/>
    </xf>
    <xf numFmtId="0" fontId="0" fillId="3" borderId="8" xfId="0" applyFill="1" applyBorder="1" applyAlignment="1">
      <alignment horizontal="center" vertical="center"/>
    </xf>
    <xf numFmtId="0" fontId="0" fillId="3" borderId="9" xfId="0" applyFill="1" applyBorder="1" applyAlignment="1">
      <alignment horizontal="center" vertical="center"/>
    </xf>
    <xf numFmtId="0" fontId="0" fillId="0" borderId="0" xfId="0" applyAlignment="1">
      <alignment horizontal="center"/>
    </xf>
    <xf numFmtId="0" fontId="3" fillId="0" borderId="13" xfId="0" applyFont="1" applyBorder="1" applyAlignment="1">
      <alignment horizontal="center" vertical="center"/>
    </xf>
    <xf numFmtId="0" fontId="3" fillId="0" borderId="12" xfId="0" applyFont="1" applyBorder="1" applyAlignment="1">
      <alignment horizontal="center" vertical="center"/>
    </xf>
    <xf numFmtId="0" fontId="3" fillId="0" borderId="16"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left" vertical="center"/>
    </xf>
    <xf numFmtId="0" fontId="0" fillId="0" borderId="26" xfId="0" applyBorder="1" applyAlignment="1">
      <alignment horizontal="center" vertical="center"/>
    </xf>
    <xf numFmtId="0" fontId="3" fillId="0" borderId="1" xfId="0" applyFont="1" applyBorder="1" applyAlignment="1">
      <alignment horizontal="center" vertical="center" wrapText="1"/>
    </xf>
    <xf numFmtId="0" fontId="1" fillId="4" borderId="1" xfId="0" applyFont="1" applyFill="1" applyBorder="1" applyAlignment="1">
      <alignment horizontal="left" vertical="center"/>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2" fontId="0" fillId="3" borderId="1" xfId="0" applyNumberFormat="1" applyFill="1" applyBorder="1" applyAlignment="1">
      <alignment horizontal="center" vertical="center" wrapText="1"/>
    </xf>
    <xf numFmtId="0" fontId="11" fillId="0" borderId="1" xfId="1" applyFont="1" applyBorder="1" applyAlignment="1">
      <alignment vertical="top" wrapText="1"/>
    </xf>
    <xf numFmtId="0" fontId="11" fillId="0" borderId="1" xfId="1" applyFont="1" applyBorder="1" applyAlignment="1">
      <alignment horizontal="center" vertical="center" wrapText="1"/>
    </xf>
    <xf numFmtId="0" fontId="0" fillId="0" borderId="0" xfId="0" applyBorder="1" applyAlignment="1">
      <alignment horizontal="center" vertical="center"/>
    </xf>
    <xf numFmtId="0" fontId="0" fillId="0" borderId="0" xfId="0" applyBorder="1" applyAlignment="1">
      <alignment horizontal="left" vertical="center"/>
    </xf>
  </cellXfs>
  <cellStyles count="13">
    <cellStyle name="Comma 2" xfId="6" xr:uid="{00000000-0005-0000-0000-000000000000}"/>
    <cellStyle name="Normal" xfId="0" builtinId="0"/>
    <cellStyle name="Normal - Style1" xfId="10" xr:uid="{00000000-0005-0000-0000-000002000000}"/>
    <cellStyle name="Normal 10" xfId="4" xr:uid="{00000000-0005-0000-0000-000003000000}"/>
    <cellStyle name="Normal 2" xfId="1" xr:uid="{00000000-0005-0000-0000-000004000000}"/>
    <cellStyle name="Normal 2 2" xfId="3" xr:uid="{00000000-0005-0000-0000-000005000000}"/>
    <cellStyle name="Normal 28" xfId="8" xr:uid="{00000000-0005-0000-0000-000006000000}"/>
    <cellStyle name="Normal 3" xfId="11" xr:uid="{00000000-0005-0000-0000-000007000000}"/>
    <cellStyle name="Normal 4" xfId="12" xr:uid="{00000000-0005-0000-0000-000008000000}"/>
    <cellStyle name="Normal 47" xfId="7" xr:uid="{00000000-0005-0000-0000-000009000000}"/>
    <cellStyle name="Normal 8" xfId="5" xr:uid="{00000000-0005-0000-0000-00000A000000}"/>
    <cellStyle name="Normal_DATA7" xfId="2" xr:uid="{00000000-0005-0000-0000-00000B000000}"/>
    <cellStyle name="Normal_DATA7 3 2" xfId="9"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DATA%20EST.%20FORMAT\DATA%20ESTIMATION%20FORMATE%20DETAILS%20------%20SOR%202023-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nts%20and%20Settings\ADMIN\Desktop\2014%20estimate\MACHERI%20-%20Copy.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160;\2021-22\Satta%20mantra%20arivppu%20Sanctioned\Thiruvedagam\Uthamapalayam%20Thirukalatheeswarar%202020-21\UPM%20FINAL%20ESTIMATES%20PRINTED\Arapani%20Estimates%202018-19%20SOR%202020-21\Madurai%20District\Revised%20Mandapam%20DGL%20%202013-1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Documents%20and%20Settings\ADMIN\Desktop\Users\acer\Downloads\sirannadhanakoodamestmatesaresentherewith%20(1)\west%20sid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ABS"/>
      <sheetName val=" DE"/>
      <sheetName val="COMP ABS"/>
      <sheetName val="Comp DE"/>
      <sheetName val="ABS(EO)"/>
      <sheetName val=" DE(EO)"/>
      <sheetName val="front vim"/>
      <sheetName val=" ABS Vim"/>
      <sheetName val="DE Vim"/>
      <sheetName val="Sheet1"/>
      <sheetName val="ABS(HM)"/>
      <sheetName val="D E(HM)"/>
      <sheetName val="DE(Tech)"/>
      <sheetName val="ABS(Tech)"/>
      <sheetName val="ABS(LS)"/>
      <sheetName val="DE(LS)"/>
      <sheetName val="ABS(ST"/>
      <sheetName val="DE(ST) "/>
      <sheetName val="ABS(RS)"/>
      <sheetName val="DE(RS)"/>
      <sheetName val="ABS(Kulam)"/>
      <sheetName val="DE(kulam)"/>
      <sheetName val="ABS(PT)"/>
      <sheetName val="DE(PT)"/>
      <sheetName val=" ABS (B)"/>
      <sheetName val=" DE (B)"/>
      <sheetName val="Lead"/>
      <sheetName val="ABSTRACT"/>
      <sheetName val="DE "/>
      <sheetName val="Tender"/>
      <sheetName val="Mats"/>
      <sheetName val="Data"/>
      <sheetName val="Agt"/>
      <sheetName val="CS"/>
      <sheetName val=" DE (T)"/>
      <sheetName val=" ABS (T)"/>
      <sheetName val=" ABS (L1)"/>
      <sheetName val=" DE (L1)"/>
      <sheetName val="CR Front page"/>
      <sheetName val=" ABS (G)"/>
      <sheetName val=" DE (G)"/>
      <sheetName val=" DE (L)"/>
      <sheetName val=" ABS (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ow r="81">
          <cell r="A81" t="str">
            <v>Arulmigu Kalamegaperumal Thirukoil, Thirumohur, Madurai East Taluk, Madurai District.</v>
          </cell>
        </row>
        <row r="82">
          <cell r="A82" t="str">
            <v>DATA  FOR  BUILDING  WORKS     2023  - 24</v>
          </cell>
        </row>
        <row r="83">
          <cell r="A83" t="str">
            <v>Sl.   No</v>
          </cell>
          <cell r="B83" t="str">
            <v>Qty</v>
          </cell>
          <cell r="C83" t="str">
            <v>Unit</v>
          </cell>
          <cell r="D83" t="str">
            <v>Description</v>
          </cell>
          <cell r="E83" t="str">
            <v>Rate</v>
          </cell>
          <cell r="F83" t="str">
            <v>Per</v>
          </cell>
          <cell r="G83" t="str">
            <v>Amount</v>
          </cell>
        </row>
        <row r="84">
          <cell r="D84" t="str">
            <v>SUB DATA</v>
          </cell>
        </row>
        <row r="85">
          <cell r="A85">
            <v>1</v>
          </cell>
          <cell r="D85" t="str">
            <v>CEMENT MORTAR  1:2</v>
          </cell>
        </row>
        <row r="86">
          <cell r="B86">
            <v>720</v>
          </cell>
          <cell r="C86" t="str">
            <v>Kg</v>
          </cell>
          <cell r="D86" t="str">
            <v>Cement</v>
          </cell>
          <cell r="E86">
            <v>6040</v>
          </cell>
          <cell r="F86" t="str">
            <v>MT</v>
          </cell>
          <cell r="G86">
            <v>4348.8</v>
          </cell>
        </row>
        <row r="87">
          <cell r="B87">
            <v>1</v>
          </cell>
          <cell r="C87" t="str">
            <v>Cum</v>
          </cell>
          <cell r="D87" t="str">
            <v>C.S.Sand (M.Sand) for mortar</v>
          </cell>
          <cell r="E87">
            <v>1691.22</v>
          </cell>
          <cell r="F87" t="str">
            <v>Cum</v>
          </cell>
          <cell r="G87">
            <v>1691.22</v>
          </cell>
        </row>
        <row r="88">
          <cell r="B88">
            <v>1</v>
          </cell>
          <cell r="C88" t="str">
            <v>Cum</v>
          </cell>
          <cell r="D88" t="str">
            <v>Mixing charges</v>
          </cell>
          <cell r="E88">
            <v>116</v>
          </cell>
          <cell r="F88" t="str">
            <v>Cum</v>
          </cell>
          <cell r="G88">
            <v>116</v>
          </cell>
        </row>
        <row r="89">
          <cell r="D89" t="str">
            <v>Rate per Cum</v>
          </cell>
          <cell r="G89">
            <v>6156.02</v>
          </cell>
        </row>
        <row r="91">
          <cell r="A91">
            <v>2</v>
          </cell>
          <cell r="D91" t="str">
            <v>CEMENT MORTAR  1:3</v>
          </cell>
        </row>
        <row r="92">
          <cell r="B92">
            <v>480</v>
          </cell>
          <cell r="C92" t="str">
            <v>Kg</v>
          </cell>
          <cell r="D92" t="str">
            <v>Cement</v>
          </cell>
          <cell r="E92">
            <v>6040</v>
          </cell>
          <cell r="F92" t="str">
            <v>MT</v>
          </cell>
          <cell r="G92">
            <v>2899.2</v>
          </cell>
        </row>
        <row r="93">
          <cell r="B93">
            <v>1</v>
          </cell>
          <cell r="C93" t="str">
            <v>Cum</v>
          </cell>
          <cell r="D93" t="str">
            <v>C.S.Sand (M.Sand) for mortar</v>
          </cell>
          <cell r="E93">
            <v>1691.22</v>
          </cell>
          <cell r="F93" t="str">
            <v>Cum</v>
          </cell>
          <cell r="G93">
            <v>1691.22</v>
          </cell>
        </row>
        <row r="94">
          <cell r="B94">
            <v>1</v>
          </cell>
          <cell r="C94" t="str">
            <v>Cum</v>
          </cell>
          <cell r="D94" t="str">
            <v>Mixing charges</v>
          </cell>
          <cell r="E94">
            <v>116</v>
          </cell>
          <cell r="F94" t="str">
            <v>Cum</v>
          </cell>
          <cell r="G94">
            <v>116</v>
          </cell>
        </row>
        <row r="95">
          <cell r="D95" t="str">
            <v>Rate per Cum</v>
          </cell>
          <cell r="G95">
            <v>4706.42</v>
          </cell>
        </row>
        <row r="97">
          <cell r="A97">
            <v>3</v>
          </cell>
          <cell r="D97" t="str">
            <v>CEMENT MORTAR  1:4</v>
          </cell>
        </row>
        <row r="98">
          <cell r="B98">
            <v>360</v>
          </cell>
          <cell r="C98" t="str">
            <v>Kg</v>
          </cell>
          <cell r="D98" t="str">
            <v>Cement</v>
          </cell>
          <cell r="E98">
            <v>6040</v>
          </cell>
          <cell r="F98" t="str">
            <v>MT</v>
          </cell>
          <cell r="G98">
            <v>2174.4</v>
          </cell>
        </row>
        <row r="99">
          <cell r="B99">
            <v>1</v>
          </cell>
          <cell r="C99" t="str">
            <v>Cum</v>
          </cell>
          <cell r="D99" t="str">
            <v>C.S.Sand (M.Sand) for mortar</v>
          </cell>
          <cell r="E99">
            <v>1691.22</v>
          </cell>
          <cell r="F99" t="str">
            <v>Cum</v>
          </cell>
          <cell r="G99">
            <v>1691.22</v>
          </cell>
        </row>
        <row r="100">
          <cell r="B100">
            <v>1</v>
          </cell>
          <cell r="C100" t="str">
            <v>Cum</v>
          </cell>
          <cell r="D100" t="str">
            <v>Mixing charges</v>
          </cell>
          <cell r="E100">
            <v>116</v>
          </cell>
          <cell r="F100" t="str">
            <v>Cum</v>
          </cell>
          <cell r="G100">
            <v>116</v>
          </cell>
        </row>
        <row r="101">
          <cell r="D101" t="str">
            <v>Rate per Cum</v>
          </cell>
          <cell r="G101">
            <v>3981.62</v>
          </cell>
        </row>
        <row r="103">
          <cell r="A103">
            <v>4</v>
          </cell>
          <cell r="D103" t="str">
            <v>CEMENT MORTAR  1:5</v>
          </cell>
        </row>
        <row r="104">
          <cell r="B104">
            <v>288</v>
          </cell>
          <cell r="C104" t="str">
            <v>Kg</v>
          </cell>
          <cell r="D104" t="str">
            <v>Cement</v>
          </cell>
          <cell r="E104">
            <v>6040</v>
          </cell>
          <cell r="F104" t="str">
            <v>MT</v>
          </cell>
          <cell r="G104">
            <v>1739.52</v>
          </cell>
        </row>
        <row r="105">
          <cell r="B105">
            <v>1</v>
          </cell>
          <cell r="C105" t="str">
            <v>Cum</v>
          </cell>
          <cell r="D105" t="str">
            <v>C.S.Sand (M.Sand) for mortar</v>
          </cell>
          <cell r="E105">
            <v>1691.22</v>
          </cell>
          <cell r="F105" t="str">
            <v>Cum</v>
          </cell>
          <cell r="G105">
            <v>1691.22</v>
          </cell>
        </row>
        <row r="106">
          <cell r="B106">
            <v>1</v>
          </cell>
          <cell r="C106" t="str">
            <v>Cum</v>
          </cell>
          <cell r="D106" t="str">
            <v>Mixing charges</v>
          </cell>
          <cell r="E106">
            <v>116</v>
          </cell>
          <cell r="F106" t="str">
            <v>Cum</v>
          </cell>
          <cell r="G106">
            <v>116</v>
          </cell>
        </row>
        <row r="107">
          <cell r="D107" t="str">
            <v>Rate per Cum</v>
          </cell>
          <cell r="G107">
            <v>3546.74</v>
          </cell>
        </row>
        <row r="109">
          <cell r="A109">
            <v>5</v>
          </cell>
          <cell r="D109" t="str">
            <v>CEMENT MORTAR  1:6</v>
          </cell>
        </row>
        <row r="110">
          <cell r="B110">
            <v>240</v>
          </cell>
          <cell r="C110" t="str">
            <v>Kg</v>
          </cell>
          <cell r="D110" t="str">
            <v>Cement</v>
          </cell>
          <cell r="E110">
            <v>6040</v>
          </cell>
          <cell r="F110" t="str">
            <v>MT</v>
          </cell>
          <cell r="G110">
            <v>1449.6</v>
          </cell>
        </row>
        <row r="111">
          <cell r="B111">
            <v>1</v>
          </cell>
          <cell r="C111" t="str">
            <v>Cum</v>
          </cell>
          <cell r="D111" t="str">
            <v>C.S.Sand (M.Sand) for mortar</v>
          </cell>
          <cell r="E111">
            <v>1691.22</v>
          </cell>
          <cell r="F111" t="str">
            <v>Cum</v>
          </cell>
          <cell r="G111">
            <v>1691.22</v>
          </cell>
        </row>
        <row r="112">
          <cell r="B112">
            <v>1</v>
          </cell>
          <cell r="C112" t="str">
            <v>Cum</v>
          </cell>
          <cell r="D112" t="str">
            <v>Mixing charges</v>
          </cell>
          <cell r="E112">
            <v>116</v>
          </cell>
          <cell r="F112" t="str">
            <v>Cum</v>
          </cell>
          <cell r="G112">
            <v>116</v>
          </cell>
        </row>
        <row r="113">
          <cell r="D113" t="str">
            <v>Rate per Cum</v>
          </cell>
          <cell r="G113">
            <v>3256.8199999999997</v>
          </cell>
        </row>
        <row r="115">
          <cell r="A115">
            <v>6</v>
          </cell>
          <cell r="D115" t="str">
            <v>CEMENT MORTAR  1:3 with P.Sand</v>
          </cell>
        </row>
        <row r="116">
          <cell r="B116">
            <v>480</v>
          </cell>
          <cell r="C116" t="str">
            <v>Kg</v>
          </cell>
          <cell r="D116" t="str">
            <v>Cement</v>
          </cell>
          <cell r="E116">
            <v>6040</v>
          </cell>
          <cell r="F116" t="str">
            <v>MT</v>
          </cell>
          <cell r="G116">
            <v>2899.2</v>
          </cell>
        </row>
        <row r="117">
          <cell r="B117">
            <v>1</v>
          </cell>
          <cell r="C117" t="str">
            <v>Cum</v>
          </cell>
          <cell r="D117" t="str">
            <v>P.Sand for mortar</v>
          </cell>
          <cell r="E117">
            <v>1696.22</v>
          </cell>
          <cell r="F117" t="str">
            <v>Cum</v>
          </cell>
          <cell r="G117">
            <v>1696.22</v>
          </cell>
        </row>
        <row r="118">
          <cell r="B118">
            <v>1</v>
          </cell>
          <cell r="C118" t="str">
            <v>Cum</v>
          </cell>
          <cell r="D118" t="str">
            <v>Mixing charges</v>
          </cell>
          <cell r="E118">
            <v>116</v>
          </cell>
          <cell r="F118" t="str">
            <v>Cum</v>
          </cell>
          <cell r="G118">
            <v>116</v>
          </cell>
        </row>
        <row r="119">
          <cell r="D119" t="str">
            <v>Total Charges per Cum</v>
          </cell>
          <cell r="G119">
            <v>4711.42</v>
          </cell>
        </row>
        <row r="120">
          <cell r="A120">
            <v>7</v>
          </cell>
          <cell r="D120" t="str">
            <v>CEMENT MORTAR  1:5 with P.Sand</v>
          </cell>
        </row>
        <row r="121">
          <cell r="B121">
            <v>288</v>
          </cell>
          <cell r="C121" t="str">
            <v>Kg</v>
          </cell>
          <cell r="D121" t="str">
            <v>Cement</v>
          </cell>
          <cell r="E121">
            <v>6040</v>
          </cell>
          <cell r="F121" t="str">
            <v>MT</v>
          </cell>
          <cell r="G121">
            <v>1739.52</v>
          </cell>
        </row>
        <row r="122">
          <cell r="B122">
            <v>1</v>
          </cell>
          <cell r="C122" t="str">
            <v>Cum</v>
          </cell>
          <cell r="D122" t="str">
            <v>P.Sand  for mortar</v>
          </cell>
          <cell r="E122">
            <v>1696.22</v>
          </cell>
          <cell r="F122" t="str">
            <v>Cum</v>
          </cell>
          <cell r="G122">
            <v>1696.22</v>
          </cell>
        </row>
        <row r="123">
          <cell r="B123">
            <v>1</v>
          </cell>
          <cell r="C123" t="str">
            <v>Cum</v>
          </cell>
          <cell r="D123" t="str">
            <v>Mixing charges</v>
          </cell>
          <cell r="E123">
            <v>116</v>
          </cell>
          <cell r="F123" t="str">
            <v>Cum</v>
          </cell>
          <cell r="G123">
            <v>116</v>
          </cell>
        </row>
        <row r="124">
          <cell r="D124" t="str">
            <v>Rate per Cum</v>
          </cell>
          <cell r="G124">
            <v>3551.74</v>
          </cell>
        </row>
        <row r="126">
          <cell r="A126">
            <v>8</v>
          </cell>
          <cell r="D126" t="str">
            <v>Combination mortar1:1:3 with P.Sand</v>
          </cell>
        </row>
        <row r="127">
          <cell r="B127">
            <v>480</v>
          </cell>
          <cell r="C127" t="str">
            <v>kg</v>
          </cell>
          <cell r="D127" t="str">
            <v xml:space="preserve">Cement </v>
          </cell>
          <cell r="E127">
            <v>6040</v>
          </cell>
          <cell r="F127" t="str">
            <v>MT</v>
          </cell>
          <cell r="G127">
            <v>2899.2</v>
          </cell>
        </row>
        <row r="128">
          <cell r="B128">
            <v>1</v>
          </cell>
          <cell r="C128" t="str">
            <v>Cum</v>
          </cell>
          <cell r="D128" t="str">
            <v>Plastering Sand (P-Sand)</v>
          </cell>
          <cell r="E128">
            <v>1696.22</v>
          </cell>
          <cell r="F128" t="str">
            <v>Cum</v>
          </cell>
          <cell r="G128">
            <v>1696.22</v>
          </cell>
        </row>
        <row r="129">
          <cell r="B129">
            <v>1</v>
          </cell>
          <cell r="C129" t="str">
            <v>Cum</v>
          </cell>
          <cell r="D129" t="str">
            <v>Mixing charges</v>
          </cell>
          <cell r="E129">
            <v>116</v>
          </cell>
          <cell r="F129" t="str">
            <v>Cum</v>
          </cell>
          <cell r="G129">
            <v>116</v>
          </cell>
        </row>
        <row r="130">
          <cell r="B130">
            <v>0.33</v>
          </cell>
          <cell r="C130" t="str">
            <v>Cum</v>
          </cell>
          <cell r="D130" t="str">
            <v>Unslaked Pollachi Lime</v>
          </cell>
          <cell r="E130">
            <v>11278.9</v>
          </cell>
          <cell r="F130" t="str">
            <v>Cum</v>
          </cell>
          <cell r="G130">
            <v>3722.04</v>
          </cell>
        </row>
        <row r="131">
          <cell r="B131">
            <v>1</v>
          </cell>
          <cell r="C131" t="str">
            <v>Cum</v>
          </cell>
          <cell r="D131" t="str">
            <v>Grinding Charges (special)</v>
          </cell>
          <cell r="E131">
            <v>368.2</v>
          </cell>
          <cell r="F131" t="str">
            <v>Cum</v>
          </cell>
          <cell r="G131">
            <v>368.2</v>
          </cell>
        </row>
        <row r="132">
          <cell r="B132">
            <v>2</v>
          </cell>
          <cell r="C132" t="str">
            <v>Kg</v>
          </cell>
          <cell r="D132" t="str">
            <v>Gallnut</v>
          </cell>
          <cell r="E132">
            <v>120</v>
          </cell>
          <cell r="F132" t="str">
            <v>Kg</v>
          </cell>
          <cell r="G132">
            <v>240</v>
          </cell>
        </row>
        <row r="133">
          <cell r="B133">
            <v>1</v>
          </cell>
          <cell r="C133" t="str">
            <v>Kg</v>
          </cell>
          <cell r="D133" t="str">
            <v>Jaggery</v>
          </cell>
          <cell r="E133">
            <v>280</v>
          </cell>
          <cell r="F133" t="str">
            <v>Kg</v>
          </cell>
          <cell r="G133">
            <v>280</v>
          </cell>
        </row>
        <row r="134">
          <cell r="D134" t="str">
            <v>Rate for cum</v>
          </cell>
          <cell r="G134">
            <v>9321.7000000000007</v>
          </cell>
        </row>
        <row r="136">
          <cell r="A136">
            <v>9</v>
          </cell>
          <cell r="D136" t="str">
            <v>L.M. 1:1.5</v>
          </cell>
          <cell r="E136" t="str">
            <v/>
          </cell>
        </row>
        <row r="137">
          <cell r="B137">
            <v>0.67</v>
          </cell>
          <cell r="C137" t="str">
            <v>m3</v>
          </cell>
          <cell r="D137" t="str">
            <v>Unslaked Pollachi Lime</v>
          </cell>
          <cell r="E137">
            <v>11278.9</v>
          </cell>
          <cell r="F137" t="str">
            <v>m3</v>
          </cell>
          <cell r="G137">
            <v>7556.86</v>
          </cell>
        </row>
        <row r="138">
          <cell r="B138">
            <v>1</v>
          </cell>
          <cell r="C138" t="str">
            <v>m3</v>
          </cell>
          <cell r="D138" t="str">
            <v>Plastering Sand (P-Sand)</v>
          </cell>
          <cell r="E138">
            <v>1696.22</v>
          </cell>
          <cell r="F138" t="str">
            <v>m3</v>
          </cell>
          <cell r="G138">
            <v>1696.22</v>
          </cell>
        </row>
        <row r="139">
          <cell r="B139">
            <v>1</v>
          </cell>
          <cell r="C139" t="str">
            <v>m3</v>
          </cell>
          <cell r="D139" t="str">
            <v>Grinding Charges (special)</v>
          </cell>
          <cell r="E139">
            <v>368.2</v>
          </cell>
          <cell r="F139" t="str">
            <v>m3</v>
          </cell>
          <cell r="G139">
            <v>368.2</v>
          </cell>
        </row>
        <row r="140">
          <cell r="D140" t="str">
            <v>Rate for 1 Cum</v>
          </cell>
          <cell r="G140">
            <v>9621.2800000000007</v>
          </cell>
        </row>
        <row r="142">
          <cell r="D142" t="str">
            <v>Brick Jelly Lime Concrete 1:2:5 using 40mm brick jelly in cement Mortar 1:2 - 10 cu.m.</v>
          </cell>
        </row>
        <row r="143">
          <cell r="B143">
            <v>9.5</v>
          </cell>
          <cell r="C143" t="str">
            <v>cu.m.</v>
          </cell>
          <cell r="D143" t="str">
            <v>Broken Brick Jelly (40mm size )</v>
          </cell>
          <cell r="E143">
            <v>825.94</v>
          </cell>
          <cell r="F143" t="str">
            <v>cu.m.</v>
          </cell>
          <cell r="G143">
            <v>7846.43</v>
          </cell>
        </row>
        <row r="144">
          <cell r="B144">
            <v>3.8</v>
          </cell>
          <cell r="C144" t="str">
            <v>cu.m.</v>
          </cell>
          <cell r="D144" t="str">
            <v>cement Mortar 1:2</v>
          </cell>
          <cell r="E144">
            <v>6156.02</v>
          </cell>
          <cell r="F144" t="str">
            <v>cu.m.</v>
          </cell>
          <cell r="G144">
            <v>23392.876</v>
          </cell>
        </row>
        <row r="145">
          <cell r="B145">
            <v>1.8</v>
          </cell>
          <cell r="C145" t="str">
            <v>Nos.</v>
          </cell>
          <cell r="D145" t="str">
            <v>Mason II Class</v>
          </cell>
          <cell r="E145">
            <v>932</v>
          </cell>
          <cell r="F145" t="str">
            <v>Each</v>
          </cell>
          <cell r="G145">
            <v>1677.6000000000001</v>
          </cell>
        </row>
        <row r="146">
          <cell r="B146">
            <v>17.7</v>
          </cell>
          <cell r="C146" t="str">
            <v>Nos.</v>
          </cell>
          <cell r="D146" t="str">
            <v>Mazdoor I Class</v>
          </cell>
          <cell r="E146">
            <v>651</v>
          </cell>
          <cell r="F146" t="str">
            <v>Each</v>
          </cell>
          <cell r="G146">
            <v>11522.699999999999</v>
          </cell>
        </row>
        <row r="147">
          <cell r="B147">
            <v>14.1</v>
          </cell>
          <cell r="C147" t="str">
            <v>Nos.</v>
          </cell>
          <cell r="D147" t="str">
            <v>Mazdoor II Class</v>
          </cell>
          <cell r="E147">
            <v>534</v>
          </cell>
          <cell r="F147" t="str">
            <v>Each</v>
          </cell>
          <cell r="G147">
            <v>7529.4</v>
          </cell>
        </row>
        <row r="148">
          <cell r="D148" t="str">
            <v>Total for 10 cu.m.</v>
          </cell>
          <cell r="G148">
            <v>51969.006000000001</v>
          </cell>
        </row>
        <row r="149">
          <cell r="D149" t="str">
            <v>Rate for 1 cu.m.</v>
          </cell>
          <cell r="G149">
            <v>5196.9005999999999</v>
          </cell>
        </row>
        <row r="151">
          <cell r="D151" t="str">
            <v>MAIN DATA</v>
          </cell>
        </row>
        <row r="152">
          <cell r="A152">
            <v>1</v>
          </cell>
          <cell r="B152">
            <v>1</v>
          </cell>
          <cell r="C152" t="str">
            <v>Cum</v>
          </cell>
          <cell r="D152" t="str">
            <v>Earthwork excavation for foundation and basement</v>
          </cell>
        </row>
        <row r="153">
          <cell r="B153">
            <v>1</v>
          </cell>
          <cell r="C153" t="str">
            <v>Cum</v>
          </cell>
          <cell r="D153" t="str">
            <v>Earthwork excavation in Hard soil &amp; loose soil (112.05+74.85)/2</v>
          </cell>
          <cell r="E153">
            <v>93.45</v>
          </cell>
          <cell r="F153" t="str">
            <v>Cum</v>
          </cell>
          <cell r="G153">
            <v>93.45</v>
          </cell>
        </row>
        <row r="154">
          <cell r="B154">
            <v>1</v>
          </cell>
          <cell r="C154" t="str">
            <v>Cum</v>
          </cell>
          <cell r="D154" t="str">
            <v>Add 100% extra for narrow excavation</v>
          </cell>
          <cell r="E154">
            <v>93.45</v>
          </cell>
          <cell r="F154" t="str">
            <v>Cum</v>
          </cell>
          <cell r="G154">
            <v>93.45</v>
          </cell>
        </row>
        <row r="155">
          <cell r="B155">
            <v>0.33</v>
          </cell>
          <cell r="C155" t="str">
            <v>Cum</v>
          </cell>
          <cell r="D155" t="str">
            <v>Refilling charges</v>
          </cell>
          <cell r="E155">
            <v>38.950000000000003</v>
          </cell>
          <cell r="F155" t="str">
            <v>Cum</v>
          </cell>
          <cell r="G155">
            <v>12.85</v>
          </cell>
        </row>
        <row r="156">
          <cell r="D156" t="str">
            <v>Rate per Cum</v>
          </cell>
          <cell r="G156">
            <v>199.75</v>
          </cell>
        </row>
        <row r="158">
          <cell r="A158">
            <v>2</v>
          </cell>
          <cell r="B158">
            <v>1</v>
          </cell>
          <cell r="C158" t="str">
            <v>Cum</v>
          </cell>
          <cell r="D158" t="str">
            <v>Earthwork excavation for foundation and basement</v>
          </cell>
        </row>
        <row r="159">
          <cell r="B159">
            <v>1</v>
          </cell>
          <cell r="C159" t="str">
            <v>Cum</v>
          </cell>
          <cell r="D159" t="str">
            <v>Earthwork excavation in Hard soil &amp; loose soil (112.05+74.85)/2</v>
          </cell>
          <cell r="E159">
            <v>93.45</v>
          </cell>
          <cell r="F159" t="str">
            <v>Cum</v>
          </cell>
          <cell r="G159">
            <v>93.45</v>
          </cell>
        </row>
        <row r="161">
          <cell r="A161">
            <v>3</v>
          </cell>
          <cell r="B161">
            <v>1</v>
          </cell>
          <cell r="C161" t="str">
            <v>Cum</v>
          </cell>
          <cell r="D161" t="str">
            <v>Earthwork excavation in sand , silt or other loose soil</v>
          </cell>
        </row>
        <row r="162">
          <cell r="B162">
            <v>1</v>
          </cell>
          <cell r="C162" t="str">
            <v>Cum</v>
          </cell>
          <cell r="D162" t="str">
            <v xml:space="preserve">Earthwork excavation in  loose soil </v>
          </cell>
          <cell r="E162">
            <v>74.849999999999994</v>
          </cell>
          <cell r="F162" t="str">
            <v>Cum</v>
          </cell>
          <cell r="G162">
            <v>74.849999999999994</v>
          </cell>
        </row>
        <row r="164">
          <cell r="A164">
            <v>4</v>
          </cell>
          <cell r="B164">
            <v>1</v>
          </cell>
          <cell r="C164" t="str">
            <v>Cum</v>
          </cell>
          <cell r="D164" t="str">
            <v>M.Sand filling for foundation and Basement</v>
          </cell>
        </row>
        <row r="165">
          <cell r="B165">
            <v>1</v>
          </cell>
          <cell r="C165" t="str">
            <v>Cum</v>
          </cell>
          <cell r="D165" t="str">
            <v>M.Sand</v>
          </cell>
          <cell r="E165">
            <v>1691.22</v>
          </cell>
          <cell r="F165" t="str">
            <v>Cum</v>
          </cell>
          <cell r="G165">
            <v>1691.22</v>
          </cell>
        </row>
        <row r="166">
          <cell r="B166">
            <v>1</v>
          </cell>
          <cell r="C166" t="str">
            <v>Cum</v>
          </cell>
          <cell r="D166" t="str">
            <v>Filling charges</v>
          </cell>
          <cell r="E166">
            <v>34.200000000000003</v>
          </cell>
          <cell r="F166" t="str">
            <v>Cum</v>
          </cell>
          <cell r="G166">
            <v>34.200000000000003</v>
          </cell>
        </row>
        <row r="167">
          <cell r="D167" t="str">
            <v>Rate per Cum</v>
          </cell>
          <cell r="G167">
            <v>1725.42</v>
          </cell>
        </row>
        <row r="168">
          <cell r="A168">
            <v>5</v>
          </cell>
          <cell r="B168">
            <v>1</v>
          </cell>
          <cell r="C168" t="str">
            <v>Cum</v>
          </cell>
          <cell r="D168" t="str">
            <v>Gravel filling for foundation and Basement</v>
          </cell>
        </row>
        <row r="169">
          <cell r="B169">
            <v>1</v>
          </cell>
          <cell r="C169" t="str">
            <v>Cum</v>
          </cell>
          <cell r="D169" t="str">
            <v>Gravel</v>
          </cell>
          <cell r="E169">
            <v>280.95</v>
          </cell>
          <cell r="F169" t="str">
            <v>Cum</v>
          </cell>
          <cell r="G169">
            <v>280.95</v>
          </cell>
        </row>
        <row r="170">
          <cell r="B170">
            <v>1</v>
          </cell>
          <cell r="C170" t="str">
            <v>Cum</v>
          </cell>
          <cell r="D170" t="str">
            <v>Filling charges</v>
          </cell>
          <cell r="E170">
            <v>38.950000000000003</v>
          </cell>
          <cell r="F170" t="str">
            <v>Cum</v>
          </cell>
          <cell r="G170">
            <v>38.950000000000003</v>
          </cell>
        </row>
        <row r="171">
          <cell r="D171" t="str">
            <v>Rate per Cum</v>
          </cell>
          <cell r="G171">
            <v>319.89999999999998</v>
          </cell>
        </row>
        <row r="173">
          <cell r="A173">
            <v>6</v>
          </cell>
          <cell r="B173">
            <v>1</v>
          </cell>
          <cell r="C173" t="str">
            <v>Cum</v>
          </cell>
          <cell r="D173" t="str">
            <v>Excavated earth  filling for Basement</v>
          </cell>
        </row>
        <row r="174">
          <cell r="B174">
            <v>1</v>
          </cell>
          <cell r="C174" t="str">
            <v>Cum</v>
          </cell>
          <cell r="D174" t="str">
            <v>Filling charges</v>
          </cell>
          <cell r="E174">
            <v>38.950000000000003</v>
          </cell>
          <cell r="F174" t="str">
            <v>Cum</v>
          </cell>
          <cell r="G174">
            <v>38.950000000000003</v>
          </cell>
        </row>
        <row r="175">
          <cell r="D175" t="str">
            <v>Rate per Cum</v>
          </cell>
          <cell r="G175">
            <v>38.950000000000003</v>
          </cell>
        </row>
        <row r="177">
          <cell r="A177">
            <v>7</v>
          </cell>
          <cell r="B177">
            <v>10</v>
          </cell>
          <cell r="C177" t="str">
            <v>Cum</v>
          </cell>
          <cell r="D177" t="str">
            <v>C.C.1 : 5 : 10 using 40mm HBS metal for foundation</v>
          </cell>
        </row>
        <row r="178">
          <cell r="B178">
            <v>9</v>
          </cell>
          <cell r="C178" t="str">
            <v>Cum</v>
          </cell>
          <cell r="D178" t="str">
            <v>40mm HBS Metal</v>
          </cell>
          <cell r="E178">
            <v>1423.02</v>
          </cell>
          <cell r="F178" t="str">
            <v>Cum</v>
          </cell>
          <cell r="G178">
            <v>12807.18</v>
          </cell>
        </row>
        <row r="179">
          <cell r="B179">
            <v>4.5</v>
          </cell>
          <cell r="C179" t="str">
            <v>Cum</v>
          </cell>
          <cell r="D179" t="str">
            <v>C.M.1:5</v>
          </cell>
          <cell r="E179">
            <v>3546.74</v>
          </cell>
          <cell r="F179" t="str">
            <v>Cum</v>
          </cell>
          <cell r="G179">
            <v>15960.33</v>
          </cell>
        </row>
        <row r="180">
          <cell r="B180">
            <v>1.8</v>
          </cell>
          <cell r="C180" t="str">
            <v>Nos</v>
          </cell>
          <cell r="D180" t="str">
            <v>Mason II class</v>
          </cell>
          <cell r="E180">
            <v>932</v>
          </cell>
          <cell r="F180" t="str">
            <v>Each</v>
          </cell>
          <cell r="G180">
            <v>1677.6</v>
          </cell>
        </row>
        <row r="181">
          <cell r="B181">
            <v>17.7</v>
          </cell>
          <cell r="C181" t="str">
            <v>Nos</v>
          </cell>
          <cell r="D181" t="str">
            <v>Mazdoor I class</v>
          </cell>
          <cell r="E181">
            <v>651</v>
          </cell>
          <cell r="F181" t="str">
            <v>Each</v>
          </cell>
          <cell r="G181">
            <v>11522.7</v>
          </cell>
        </row>
        <row r="182">
          <cell r="B182">
            <v>14.1</v>
          </cell>
          <cell r="C182" t="str">
            <v>Nos</v>
          </cell>
          <cell r="D182" t="str">
            <v>Mazdoor II class</v>
          </cell>
          <cell r="E182">
            <v>534</v>
          </cell>
          <cell r="F182" t="str">
            <v>Each</v>
          </cell>
          <cell r="G182">
            <v>7529.4</v>
          </cell>
        </row>
        <row r="183">
          <cell r="D183" t="str">
            <v>Total Charges per 10 Cum</v>
          </cell>
          <cell r="G183">
            <v>49497.21</v>
          </cell>
        </row>
        <row r="184">
          <cell r="D184" t="str">
            <v>Rate per Cum</v>
          </cell>
          <cell r="G184">
            <v>4949.8</v>
          </cell>
        </row>
        <row r="186">
          <cell r="A186">
            <v>8</v>
          </cell>
          <cell r="B186">
            <v>10</v>
          </cell>
          <cell r="C186" t="str">
            <v>Cum</v>
          </cell>
          <cell r="D186" t="str">
            <v>C.C.1 : 3 : 6 using 20mm HBS metal for foundation</v>
          </cell>
        </row>
        <row r="187">
          <cell r="B187">
            <v>9</v>
          </cell>
          <cell r="C187" t="str">
            <v>Cum</v>
          </cell>
          <cell r="D187" t="str">
            <v>20mm HBS Metal</v>
          </cell>
          <cell r="E187">
            <v>1842.22</v>
          </cell>
          <cell r="F187" t="str">
            <v>Cum</v>
          </cell>
          <cell r="G187">
            <v>16579.98</v>
          </cell>
        </row>
        <row r="188">
          <cell r="B188">
            <v>4.5</v>
          </cell>
          <cell r="C188" t="str">
            <v>Cum</v>
          </cell>
          <cell r="D188" t="str">
            <v>C.M.1:3</v>
          </cell>
          <cell r="E188">
            <v>4706.42</v>
          </cell>
          <cell r="F188" t="str">
            <v>Cum</v>
          </cell>
          <cell r="G188">
            <v>21178.89</v>
          </cell>
        </row>
        <row r="189">
          <cell r="B189">
            <v>1.8</v>
          </cell>
          <cell r="C189" t="str">
            <v>Nos</v>
          </cell>
          <cell r="D189" t="str">
            <v>Mason II class</v>
          </cell>
          <cell r="E189">
            <v>932</v>
          </cell>
          <cell r="F189" t="str">
            <v>Each</v>
          </cell>
          <cell r="G189">
            <v>1677.6</v>
          </cell>
        </row>
        <row r="190">
          <cell r="B190">
            <v>17.7</v>
          </cell>
          <cell r="C190" t="str">
            <v>Nos</v>
          </cell>
          <cell r="D190" t="str">
            <v>Mazdoor I class</v>
          </cell>
          <cell r="E190">
            <v>651</v>
          </cell>
          <cell r="F190" t="str">
            <v>Each</v>
          </cell>
          <cell r="G190">
            <v>11522.7</v>
          </cell>
        </row>
        <row r="191">
          <cell r="B191">
            <v>14.1</v>
          </cell>
          <cell r="C191" t="str">
            <v>Nos</v>
          </cell>
          <cell r="D191" t="str">
            <v>Mazdoor II class</v>
          </cell>
          <cell r="E191">
            <v>534</v>
          </cell>
          <cell r="F191" t="str">
            <v>Each</v>
          </cell>
          <cell r="G191">
            <v>7529.4</v>
          </cell>
        </row>
        <row r="192">
          <cell r="D192" t="str">
            <v>Total Charges per 10 Cum</v>
          </cell>
          <cell r="G192">
            <v>58488.57</v>
          </cell>
        </row>
        <row r="193">
          <cell r="D193" t="str">
            <v>Rate per Cum</v>
          </cell>
          <cell r="G193">
            <v>5848.9000000000005</v>
          </cell>
        </row>
        <row r="195">
          <cell r="A195">
            <v>9</v>
          </cell>
          <cell r="B195">
            <v>10</v>
          </cell>
          <cell r="C195" t="str">
            <v>Cum</v>
          </cell>
          <cell r="D195" t="str">
            <v>R.C.C. M 20 mix  using 20mm  and 12mm&amp; 10mm HBS metal</v>
          </cell>
        </row>
        <row r="196">
          <cell r="B196">
            <v>5</v>
          </cell>
          <cell r="C196" t="str">
            <v>Cum</v>
          </cell>
          <cell r="D196" t="str">
            <v>Broken stone 20mm</v>
          </cell>
          <cell r="E196">
            <v>1842.22</v>
          </cell>
          <cell r="F196" t="str">
            <v>Cum</v>
          </cell>
          <cell r="G196">
            <v>9211.1</v>
          </cell>
        </row>
        <row r="197">
          <cell r="B197">
            <v>3.3</v>
          </cell>
          <cell r="C197" t="str">
            <v>Cum</v>
          </cell>
          <cell r="D197" t="str">
            <v>Broken stone 10mm to 12mm</v>
          </cell>
          <cell r="E197">
            <v>1552.22</v>
          </cell>
          <cell r="F197" t="str">
            <v>Cum</v>
          </cell>
          <cell r="G197">
            <v>5122.33</v>
          </cell>
        </row>
        <row r="198">
          <cell r="B198">
            <v>4.79</v>
          </cell>
          <cell r="C198" t="str">
            <v>Cum</v>
          </cell>
          <cell r="D198" t="str">
            <v>C.S.Sand (M.Sand) for mortar</v>
          </cell>
          <cell r="E198">
            <v>1691.22</v>
          </cell>
          <cell r="F198" t="str">
            <v>Cum</v>
          </cell>
          <cell r="G198">
            <v>8100.94</v>
          </cell>
        </row>
        <row r="199">
          <cell r="B199">
            <v>3250</v>
          </cell>
          <cell r="C199" t="str">
            <v>Kg</v>
          </cell>
          <cell r="D199" t="str">
            <v>Cement</v>
          </cell>
          <cell r="E199">
            <v>6040</v>
          </cell>
          <cell r="F199" t="str">
            <v>MT</v>
          </cell>
          <cell r="G199">
            <v>19630</v>
          </cell>
        </row>
        <row r="200">
          <cell r="B200">
            <v>19.5</v>
          </cell>
          <cell r="C200" t="str">
            <v>Kg</v>
          </cell>
          <cell r="D200" t="str">
            <v>Plasticser / super plasticiser @ 0.60% of cement</v>
          </cell>
          <cell r="E200">
            <v>43.2</v>
          </cell>
          <cell r="F200" t="str">
            <v>Kg</v>
          </cell>
          <cell r="G200">
            <v>842.4</v>
          </cell>
        </row>
        <row r="201">
          <cell r="B201">
            <v>3.5</v>
          </cell>
          <cell r="C201" t="str">
            <v>Nos</v>
          </cell>
          <cell r="D201" t="str">
            <v>Mason II class</v>
          </cell>
          <cell r="E201">
            <v>932</v>
          </cell>
          <cell r="F201" t="str">
            <v>Each</v>
          </cell>
          <cell r="G201">
            <v>3262</v>
          </cell>
        </row>
        <row r="202">
          <cell r="B202">
            <v>21.2</v>
          </cell>
          <cell r="C202" t="str">
            <v>Nos</v>
          </cell>
          <cell r="D202" t="str">
            <v>Mazdoor I class</v>
          </cell>
          <cell r="E202">
            <v>651</v>
          </cell>
          <cell r="F202" t="str">
            <v>Each</v>
          </cell>
          <cell r="G202">
            <v>13801.2</v>
          </cell>
        </row>
        <row r="203">
          <cell r="B203">
            <v>35.299999999999997</v>
          </cell>
          <cell r="C203" t="str">
            <v>Nos</v>
          </cell>
          <cell r="D203" t="str">
            <v>Mazdoor II class</v>
          </cell>
          <cell r="E203">
            <v>534</v>
          </cell>
          <cell r="F203" t="str">
            <v>Each</v>
          </cell>
          <cell r="G203">
            <v>18850.2</v>
          </cell>
        </row>
        <row r="204">
          <cell r="B204">
            <v>10</v>
          </cell>
          <cell r="C204" t="str">
            <v>Cum</v>
          </cell>
          <cell r="D204" t="str">
            <v>Vibration Charges</v>
          </cell>
          <cell r="E204">
            <v>94.2</v>
          </cell>
          <cell r="F204" t="str">
            <v>Cum</v>
          </cell>
          <cell r="G204">
            <v>942</v>
          </cell>
        </row>
        <row r="205">
          <cell r="D205" t="str">
            <v>Total for 10 cum</v>
          </cell>
          <cell r="G205">
            <v>79762.17</v>
          </cell>
        </row>
        <row r="206">
          <cell r="D206" t="str">
            <v>Rate per Cum</v>
          </cell>
          <cell r="G206">
            <v>7976.3</v>
          </cell>
        </row>
        <row r="208">
          <cell r="A208">
            <v>10</v>
          </cell>
          <cell r="B208">
            <v>10</v>
          </cell>
          <cell r="C208" t="str">
            <v>Sqm</v>
          </cell>
          <cell r="D208" t="str">
            <v>Centering for sides and soffits for slabs</v>
          </cell>
        </row>
        <row r="209">
          <cell r="D209" t="str">
            <v>Weight of M.S.Sheet 8 G 90cm x 60cm =0.54x3.175x7.85 = 13.46 Kg</v>
          </cell>
          <cell r="E209">
            <v>13.46</v>
          </cell>
          <cell r="F209" t="str">
            <v>Kg</v>
          </cell>
        </row>
        <row r="210">
          <cell r="D210" t="str">
            <v>Weight of M.S.Angle 25 x 25 x 3 mm  3.6 x 1.1 Kg/m =3.96 or 4.0 kg</v>
          </cell>
          <cell r="E210">
            <v>4</v>
          </cell>
          <cell r="F210" t="str">
            <v>Kg</v>
          </cell>
        </row>
        <row r="211">
          <cell r="B211">
            <v>13.46</v>
          </cell>
          <cell r="C211" t="str">
            <v>Kg</v>
          </cell>
          <cell r="D211" t="str">
            <v>Cost of M.S.Sheet</v>
          </cell>
          <cell r="E211">
            <v>53</v>
          </cell>
          <cell r="F211" t="str">
            <v>Kg</v>
          </cell>
          <cell r="G211">
            <v>713.38</v>
          </cell>
        </row>
        <row r="212">
          <cell r="B212">
            <v>4</v>
          </cell>
          <cell r="C212" t="str">
            <v>Kg</v>
          </cell>
          <cell r="D212" t="str">
            <v>Cost of M.S.Angle</v>
          </cell>
          <cell r="E212">
            <v>53</v>
          </cell>
          <cell r="F212" t="str">
            <v>Kg</v>
          </cell>
          <cell r="G212">
            <v>212</v>
          </cell>
        </row>
        <row r="213">
          <cell r="B213" t="str">
            <v>L.S</v>
          </cell>
          <cell r="D213" t="str">
            <v>Cutting and Welding Charges</v>
          </cell>
          <cell r="F213" t="str">
            <v>L.S</v>
          </cell>
          <cell r="G213">
            <v>92.54</v>
          </cell>
        </row>
        <row r="214">
          <cell r="D214" t="str">
            <v>TOTAL</v>
          </cell>
          <cell r="G214">
            <v>1017.92</v>
          </cell>
        </row>
        <row r="215">
          <cell r="D215" t="str">
            <v>Sub Data</v>
          </cell>
        </row>
        <row r="216">
          <cell r="B216">
            <v>10</v>
          </cell>
          <cell r="C216" t="str">
            <v>Sqm</v>
          </cell>
          <cell r="D216" t="str">
            <v>Cost of M.S.sheets supported over C.W.Joists and Casurina props</v>
          </cell>
        </row>
        <row r="217">
          <cell r="B217">
            <v>19</v>
          </cell>
          <cell r="C217" t="str">
            <v>Nos</v>
          </cell>
          <cell r="D217" t="str">
            <v>M.S.Sheets with angle</v>
          </cell>
          <cell r="E217">
            <v>1017.92</v>
          </cell>
          <cell r="F217" t="str">
            <v>Each</v>
          </cell>
          <cell r="G217">
            <v>19340.48</v>
          </cell>
        </row>
        <row r="218">
          <cell r="D218" t="str">
            <v>Total cost For 40 uses of steel</v>
          </cell>
          <cell r="G218">
            <v>19340.48</v>
          </cell>
        </row>
        <row r="219">
          <cell r="D219" t="str">
            <v>Rate per use</v>
          </cell>
          <cell r="G219">
            <v>483.512</v>
          </cell>
        </row>
        <row r="220">
          <cell r="B220">
            <v>0.12</v>
          </cell>
          <cell r="C220" t="str">
            <v>Cum</v>
          </cell>
          <cell r="D220" t="str">
            <v>Silver oak joists 10cm x 6.50cm 
@ 90 cm C / C</v>
          </cell>
          <cell r="E220">
            <v>15500</v>
          </cell>
          <cell r="F220" t="str">
            <v>Cum</v>
          </cell>
          <cell r="G220">
            <v>1860</v>
          </cell>
        </row>
        <row r="221">
          <cell r="B221">
            <v>98.5</v>
          </cell>
          <cell r="C221" t="str">
            <v>Rm</v>
          </cell>
          <cell r="D221" t="str">
            <v>Casurina Props 10 to 13 cm dia</v>
          </cell>
          <cell r="E221">
            <v>25.2</v>
          </cell>
          <cell r="F221" t="str">
            <v>Rm</v>
          </cell>
          <cell r="G221">
            <v>2482.1999999999998</v>
          </cell>
        </row>
        <row r="222">
          <cell r="D222" t="str">
            <v xml:space="preserve">Total cost For 5 uses </v>
          </cell>
          <cell r="G222">
            <v>4342.2</v>
          </cell>
        </row>
        <row r="223">
          <cell r="D223" t="str">
            <v>Rate per use</v>
          </cell>
          <cell r="G223">
            <v>868.43999999999994</v>
          </cell>
        </row>
        <row r="224">
          <cell r="D224" t="str">
            <v>Main Data</v>
          </cell>
        </row>
        <row r="225">
          <cell r="B225">
            <v>1</v>
          </cell>
          <cell r="C225" t="str">
            <v>Use</v>
          </cell>
          <cell r="D225" t="str">
            <v>Cost of M.S.Sheets with angle</v>
          </cell>
          <cell r="E225">
            <v>483.512</v>
          </cell>
          <cell r="F225" t="str">
            <v>Use</v>
          </cell>
          <cell r="G225">
            <v>483.51</v>
          </cell>
        </row>
        <row r="226">
          <cell r="B226">
            <v>1</v>
          </cell>
          <cell r="C226" t="str">
            <v>Use</v>
          </cell>
          <cell r="D226" t="str">
            <v xml:space="preserve"> Cost of C.W.Props and Joists</v>
          </cell>
          <cell r="E226">
            <v>868.43999999999994</v>
          </cell>
          <cell r="F226" t="str">
            <v>Use</v>
          </cell>
          <cell r="G226">
            <v>868.44</v>
          </cell>
        </row>
        <row r="227">
          <cell r="B227" t="str">
            <v>L.S</v>
          </cell>
          <cell r="D227" t="str">
            <v>Add for silver Oak Planks</v>
          </cell>
          <cell r="F227" t="str">
            <v>L.S</v>
          </cell>
          <cell r="G227">
            <v>34.74</v>
          </cell>
        </row>
        <row r="228">
          <cell r="B228">
            <v>3.8</v>
          </cell>
          <cell r="C228" t="str">
            <v>Nos</v>
          </cell>
          <cell r="D228" t="str">
            <v>Carpenter I class</v>
          </cell>
          <cell r="E228">
            <v>976</v>
          </cell>
          <cell r="F228" t="str">
            <v>Each</v>
          </cell>
          <cell r="G228">
            <v>3708.8</v>
          </cell>
        </row>
        <row r="229">
          <cell r="B229">
            <v>5.4</v>
          </cell>
          <cell r="C229" t="str">
            <v>Nos</v>
          </cell>
          <cell r="D229" t="str">
            <v>Mazdoor I class</v>
          </cell>
          <cell r="E229">
            <v>651</v>
          </cell>
          <cell r="F229" t="str">
            <v>Each</v>
          </cell>
          <cell r="G229">
            <v>3515.4</v>
          </cell>
        </row>
        <row r="230">
          <cell r="B230">
            <v>1</v>
          </cell>
          <cell r="C230" t="str">
            <v>No</v>
          </cell>
          <cell r="D230" t="str">
            <v>Fitter II class</v>
          </cell>
          <cell r="E230">
            <v>839</v>
          </cell>
          <cell r="F230" t="str">
            <v>Each</v>
          </cell>
          <cell r="G230">
            <v>839</v>
          </cell>
        </row>
        <row r="231">
          <cell r="B231" t="str">
            <v>L.S</v>
          </cell>
          <cell r="D231" t="str">
            <v>Add for Wedges,coir,nails etc</v>
          </cell>
          <cell r="E231" t="str">
            <v xml:space="preserve"> </v>
          </cell>
          <cell r="F231" t="str">
            <v>L.S</v>
          </cell>
          <cell r="G231">
            <v>43.42</v>
          </cell>
        </row>
        <row r="232">
          <cell r="B232" t="str">
            <v>L.S</v>
          </cell>
          <cell r="D232" t="str">
            <v>Add for Periodical Cleaning,ainting
of M.S.Sheets and Angles</v>
          </cell>
          <cell r="F232" t="str">
            <v>L.S</v>
          </cell>
          <cell r="G232">
            <v>69.33</v>
          </cell>
        </row>
        <row r="233">
          <cell r="D233" t="str">
            <v xml:space="preserve">Total for 10 Sqm </v>
          </cell>
          <cell r="G233">
            <v>9562.64</v>
          </cell>
        </row>
        <row r="234">
          <cell r="D234" t="str">
            <v xml:space="preserve">Rate per Sqm </v>
          </cell>
          <cell r="G234">
            <v>956.3</v>
          </cell>
        </row>
        <row r="235">
          <cell r="B235">
            <v>10</v>
          </cell>
          <cell r="C235" t="str">
            <v>Sqm</v>
          </cell>
          <cell r="D235" t="str">
            <v xml:space="preserve">Sub Data for strutting to centering for 3m Ht  </v>
          </cell>
        </row>
        <row r="236">
          <cell r="B236">
            <v>98.5</v>
          </cell>
          <cell r="C236" t="str">
            <v>Rm</v>
          </cell>
          <cell r="D236" t="str">
            <v>Casurina Props 10 to 13 cm dia  for 5 operations</v>
          </cell>
          <cell r="E236">
            <v>25.2</v>
          </cell>
          <cell r="F236" t="str">
            <v>Rm</v>
          </cell>
          <cell r="G236">
            <v>2482.1999999999998</v>
          </cell>
        </row>
        <row r="237">
          <cell r="D237" t="str">
            <v>Rate per operation or use</v>
          </cell>
          <cell r="G237">
            <v>496.43999999999994</v>
          </cell>
        </row>
        <row r="238">
          <cell r="B238">
            <v>1</v>
          </cell>
          <cell r="C238" t="str">
            <v>Use</v>
          </cell>
          <cell r="D238" t="str">
            <v>Cost of Casurina posts</v>
          </cell>
          <cell r="E238">
            <v>496.43999999999994</v>
          </cell>
          <cell r="F238" t="str">
            <v>Use</v>
          </cell>
          <cell r="G238">
            <v>496.44</v>
          </cell>
        </row>
        <row r="239">
          <cell r="B239">
            <v>0.3</v>
          </cell>
          <cell r="C239" t="str">
            <v>No</v>
          </cell>
          <cell r="D239" t="str">
            <v>Carpenter I class</v>
          </cell>
          <cell r="E239">
            <v>976</v>
          </cell>
          <cell r="F239" t="str">
            <v>Each</v>
          </cell>
          <cell r="G239">
            <v>292.8</v>
          </cell>
        </row>
        <row r="240">
          <cell r="B240">
            <v>0.3</v>
          </cell>
          <cell r="C240" t="str">
            <v>No</v>
          </cell>
          <cell r="D240" t="str">
            <v>Mazdoor I class</v>
          </cell>
          <cell r="E240">
            <v>651</v>
          </cell>
          <cell r="F240" t="str">
            <v>Each</v>
          </cell>
          <cell r="G240">
            <v>195.3</v>
          </cell>
        </row>
        <row r="241">
          <cell r="B241" t="str">
            <v>L.S</v>
          </cell>
          <cell r="D241" t="str">
            <v>Add for Wedges,coir,nails etc</v>
          </cell>
          <cell r="E241" t="str">
            <v>L.S</v>
          </cell>
          <cell r="G241">
            <v>8.4600000000000009</v>
          </cell>
        </row>
        <row r="242">
          <cell r="D242" t="str">
            <v>Total for 10 Sqm for 3m ht</v>
          </cell>
          <cell r="G242">
            <v>993</v>
          </cell>
        </row>
        <row r="243">
          <cell r="A243" t="str">
            <v>a</v>
          </cell>
          <cell r="B243">
            <v>1</v>
          </cell>
          <cell r="C243" t="str">
            <v>Sqm</v>
          </cell>
          <cell r="D243" t="str">
            <v>Column footings, Grade beam and plinth beam</v>
          </cell>
        </row>
        <row r="244">
          <cell r="B244">
            <v>1</v>
          </cell>
          <cell r="C244" t="str">
            <v>Sqm</v>
          </cell>
          <cell r="D244" t="str">
            <v>Centering for shuttering</v>
          </cell>
          <cell r="E244">
            <v>956.3</v>
          </cell>
          <cell r="F244" t="str">
            <v>Sqm</v>
          </cell>
          <cell r="G244">
            <v>956.3</v>
          </cell>
        </row>
        <row r="245">
          <cell r="B245">
            <v>1</v>
          </cell>
          <cell r="C245" t="str">
            <v>Sqm</v>
          </cell>
          <cell r="D245" t="str">
            <v>Less Cost of strutting for 3m</v>
          </cell>
          <cell r="E245">
            <v>99.3</v>
          </cell>
          <cell r="F245" t="str">
            <v>Sqm</v>
          </cell>
          <cell r="G245">
            <v>99.3</v>
          </cell>
        </row>
        <row r="246">
          <cell r="D246" t="str">
            <v>Total Rate per Sqm</v>
          </cell>
          <cell r="G246">
            <v>857</v>
          </cell>
        </row>
        <row r="247">
          <cell r="A247" t="str">
            <v>b</v>
          </cell>
          <cell r="B247">
            <v>1</v>
          </cell>
          <cell r="C247" t="str">
            <v>Sqm</v>
          </cell>
          <cell r="D247" t="str">
            <v>Centering for slab, beam, lintel</v>
          </cell>
        </row>
        <row r="248">
          <cell r="B248">
            <v>1</v>
          </cell>
          <cell r="C248" t="str">
            <v>Sqm</v>
          </cell>
          <cell r="D248" t="str">
            <v>Centering for shuttering</v>
          </cell>
          <cell r="E248">
            <v>956.3</v>
          </cell>
          <cell r="F248" t="str">
            <v>Sqm</v>
          </cell>
          <cell r="G248">
            <v>956.3</v>
          </cell>
        </row>
        <row r="249">
          <cell r="D249" t="str">
            <v>Total Rate per Sqm</v>
          </cell>
          <cell r="G249">
            <v>956.3</v>
          </cell>
        </row>
        <row r="250">
          <cell r="A250" t="str">
            <v>c</v>
          </cell>
          <cell r="B250">
            <v>1</v>
          </cell>
          <cell r="C250" t="str">
            <v>Sqm</v>
          </cell>
          <cell r="D250" t="str">
            <v>Centering for columns</v>
          </cell>
        </row>
        <row r="251">
          <cell r="B251">
            <v>1</v>
          </cell>
          <cell r="C251" t="str">
            <v>Sqm</v>
          </cell>
          <cell r="D251" t="str">
            <v>Centering for shuttering</v>
          </cell>
          <cell r="E251">
            <v>956.3</v>
          </cell>
          <cell r="F251" t="str">
            <v>Sqm</v>
          </cell>
          <cell r="G251">
            <v>956.3</v>
          </cell>
        </row>
        <row r="252">
          <cell r="B252">
            <v>1</v>
          </cell>
          <cell r="C252" t="str">
            <v>Sqm</v>
          </cell>
          <cell r="D252" t="str">
            <v>Add 20% extra for column</v>
          </cell>
          <cell r="G252">
            <v>191.26</v>
          </cell>
        </row>
        <row r="253">
          <cell r="D253" t="str">
            <v>Total Rate per Sqm</v>
          </cell>
          <cell r="G253">
            <v>1147.56</v>
          </cell>
        </row>
        <row r="254">
          <cell r="G254">
            <v>1147.5999999999999</v>
          </cell>
        </row>
        <row r="255">
          <cell r="A255" t="str">
            <v>d</v>
          </cell>
          <cell r="B255">
            <v>1</v>
          </cell>
          <cell r="C255" t="str">
            <v>Sqm</v>
          </cell>
          <cell r="D255" t="str">
            <v>Centering for curved surfaces</v>
          </cell>
        </row>
        <row r="256">
          <cell r="B256">
            <v>1</v>
          </cell>
          <cell r="C256" t="str">
            <v>Sqm</v>
          </cell>
          <cell r="D256" t="str">
            <v>Centering for plane surfaces</v>
          </cell>
          <cell r="E256">
            <v>956.3</v>
          </cell>
          <cell r="F256" t="str">
            <v>Sqm</v>
          </cell>
          <cell r="G256">
            <v>956.3</v>
          </cell>
        </row>
        <row r="257">
          <cell r="B257">
            <v>1</v>
          </cell>
          <cell r="C257" t="str">
            <v>Sqm</v>
          </cell>
          <cell r="D257" t="str">
            <v>Add 50% extra for curved surfaces</v>
          </cell>
          <cell r="G257">
            <v>478.15</v>
          </cell>
        </row>
        <row r="258">
          <cell r="D258" t="str">
            <v>Total Rate per Sqm</v>
          </cell>
          <cell r="G258">
            <v>1434.4499999999998</v>
          </cell>
        </row>
        <row r="259">
          <cell r="B259">
            <v>1</v>
          </cell>
          <cell r="C259" t="str">
            <v>Sqm</v>
          </cell>
          <cell r="D259" t="str">
            <v>Centering for Circular Columns</v>
          </cell>
        </row>
        <row r="260">
          <cell r="B260">
            <v>1</v>
          </cell>
          <cell r="C260" t="str">
            <v>Sqm</v>
          </cell>
          <cell r="D260" t="str">
            <v>Centering for Square Column</v>
          </cell>
          <cell r="E260">
            <v>1147.5999999999999</v>
          </cell>
          <cell r="F260" t="str">
            <v>Sqm</v>
          </cell>
          <cell r="G260">
            <v>1147.5999999999999</v>
          </cell>
        </row>
        <row r="261">
          <cell r="B261">
            <v>1</v>
          </cell>
          <cell r="C261" t="str">
            <v>Sqm</v>
          </cell>
          <cell r="D261" t="str">
            <v>Add 100% extra for Circular column</v>
          </cell>
          <cell r="G261">
            <v>1147.5999999999999</v>
          </cell>
        </row>
        <row r="262">
          <cell r="D262" t="str">
            <v>Rate per Sqm</v>
          </cell>
          <cell r="G262">
            <v>2295.1999999999998</v>
          </cell>
        </row>
        <row r="263">
          <cell r="A263">
            <v>11</v>
          </cell>
          <cell r="B263">
            <v>1</v>
          </cell>
          <cell r="C263" t="str">
            <v>MT</v>
          </cell>
          <cell r="D263" t="str">
            <v>Fabrication of Steel Reinforcement</v>
          </cell>
        </row>
        <row r="264">
          <cell r="B264">
            <v>1000</v>
          </cell>
          <cell r="C264" t="str">
            <v>Kg</v>
          </cell>
          <cell r="D264" t="str">
            <v>Mild steel or RTS</v>
          </cell>
          <cell r="E264">
            <v>58000</v>
          </cell>
          <cell r="F264" t="str">
            <v>MT</v>
          </cell>
          <cell r="G264">
            <v>58000</v>
          </cell>
        </row>
        <row r="265">
          <cell r="B265">
            <v>10</v>
          </cell>
          <cell r="C265" t="str">
            <v>Kg</v>
          </cell>
          <cell r="D265" t="str">
            <v>Binding wire</v>
          </cell>
          <cell r="E265">
            <v>56.35</v>
          </cell>
          <cell r="F265" t="str">
            <v>Kg</v>
          </cell>
          <cell r="G265">
            <v>563.5</v>
          </cell>
        </row>
        <row r="266">
          <cell r="B266">
            <v>35</v>
          </cell>
          <cell r="C266" t="str">
            <v>Nos</v>
          </cell>
          <cell r="D266" t="str">
            <v>Fitter I class</v>
          </cell>
          <cell r="E266">
            <v>866</v>
          </cell>
          <cell r="F266" t="str">
            <v>Each</v>
          </cell>
          <cell r="G266">
            <v>30310</v>
          </cell>
        </row>
        <row r="267">
          <cell r="D267" t="str">
            <v>Total Rate per MT</v>
          </cell>
          <cell r="G267">
            <v>88873.5</v>
          </cell>
        </row>
        <row r="268">
          <cell r="D268" t="str">
            <v xml:space="preserve">Rate per Qtl </v>
          </cell>
          <cell r="G268">
            <v>8887.4</v>
          </cell>
        </row>
        <row r="270">
          <cell r="A270">
            <v>7</v>
          </cell>
          <cell r="B270">
            <v>10</v>
          </cell>
          <cell r="C270" t="str">
            <v>Cum</v>
          </cell>
          <cell r="D270" t="str">
            <v>B.W. in CM 1:6 using Chamber Bricks 9"x 43/8"x 23/4"</v>
          </cell>
        </row>
        <row r="271">
          <cell r="A271" t="str">
            <v>a</v>
          </cell>
          <cell r="B271">
            <v>2.83</v>
          </cell>
          <cell r="C271" t="str">
            <v>Cum</v>
          </cell>
          <cell r="D271" t="str">
            <v>Foundation and basement</v>
          </cell>
        </row>
        <row r="272">
          <cell r="B272">
            <v>1300</v>
          </cell>
          <cell r="C272" t="str">
            <v>Nos</v>
          </cell>
          <cell r="D272" t="str">
            <v>Chamber  Bricks</v>
          </cell>
          <cell r="E272">
            <v>6842.82</v>
          </cell>
          <cell r="F272" t="str">
            <v>1000 nos</v>
          </cell>
          <cell r="G272">
            <v>8895.67</v>
          </cell>
        </row>
        <row r="273">
          <cell r="B273">
            <v>0.70799999999999996</v>
          </cell>
          <cell r="C273" t="str">
            <v>Cum</v>
          </cell>
          <cell r="D273" t="str">
            <v>CM 1:6</v>
          </cell>
          <cell r="E273">
            <v>3256.8199999999997</v>
          </cell>
          <cell r="F273" t="str">
            <v>Cum</v>
          </cell>
          <cell r="G273">
            <v>2305.83</v>
          </cell>
        </row>
        <row r="274">
          <cell r="B274">
            <v>1</v>
          </cell>
          <cell r="C274" t="str">
            <v>Nos</v>
          </cell>
          <cell r="D274" t="str">
            <v>Mason I class</v>
          </cell>
          <cell r="E274">
            <v>999</v>
          </cell>
          <cell r="F274" t="str">
            <v>Each</v>
          </cell>
          <cell r="G274">
            <v>999</v>
          </cell>
        </row>
        <row r="275">
          <cell r="B275">
            <v>3</v>
          </cell>
          <cell r="C275" t="str">
            <v>Nos</v>
          </cell>
          <cell r="D275" t="str">
            <v>Mason II class</v>
          </cell>
          <cell r="E275">
            <v>932</v>
          </cell>
          <cell r="F275" t="str">
            <v>Each</v>
          </cell>
          <cell r="G275">
            <v>2796</v>
          </cell>
        </row>
        <row r="276">
          <cell r="B276">
            <v>2</v>
          </cell>
          <cell r="C276" t="str">
            <v>Nos</v>
          </cell>
          <cell r="D276" t="str">
            <v>Mazdoor I class</v>
          </cell>
          <cell r="E276">
            <v>651</v>
          </cell>
          <cell r="F276" t="str">
            <v>Each</v>
          </cell>
          <cell r="G276">
            <v>1302</v>
          </cell>
        </row>
        <row r="277">
          <cell r="B277">
            <v>6</v>
          </cell>
          <cell r="C277" t="str">
            <v>Nos</v>
          </cell>
          <cell r="D277" t="str">
            <v>Mazdoor II class</v>
          </cell>
          <cell r="E277">
            <v>534</v>
          </cell>
          <cell r="F277" t="str">
            <v>Each</v>
          </cell>
          <cell r="G277">
            <v>3204</v>
          </cell>
        </row>
        <row r="278">
          <cell r="D278" t="str">
            <v>Total per 2.83 cum</v>
          </cell>
          <cell r="G278">
            <v>19502.5</v>
          </cell>
        </row>
        <row r="279">
          <cell r="D279" t="str">
            <v>Rate per Cum</v>
          </cell>
          <cell r="G279">
            <v>6891.3</v>
          </cell>
        </row>
        <row r="280">
          <cell r="A280" t="str">
            <v>b</v>
          </cell>
          <cell r="B280">
            <v>1</v>
          </cell>
          <cell r="C280" t="str">
            <v>Cum</v>
          </cell>
          <cell r="D280" t="str">
            <v>G.F.Superstructure</v>
          </cell>
          <cell r="E280">
            <v>6891.3</v>
          </cell>
          <cell r="F280">
            <v>78.900000000000006</v>
          </cell>
          <cell r="G280">
            <v>6970.2</v>
          </cell>
        </row>
        <row r="282">
          <cell r="A282">
            <v>12</v>
          </cell>
          <cell r="B282">
            <v>10</v>
          </cell>
          <cell r="C282" t="str">
            <v>Cum</v>
          </cell>
          <cell r="D282" t="str">
            <v>B.W. in CM 1:5 using Chamber Bricks 9"x 43/8"x 23/4"</v>
          </cell>
        </row>
        <row r="283">
          <cell r="A283" t="str">
            <v>a</v>
          </cell>
          <cell r="B283">
            <v>2.83</v>
          </cell>
          <cell r="C283" t="str">
            <v>Cum</v>
          </cell>
          <cell r="D283" t="str">
            <v>Foundation and basement</v>
          </cell>
        </row>
        <row r="284">
          <cell r="B284">
            <v>1300</v>
          </cell>
          <cell r="C284" t="str">
            <v>Nos</v>
          </cell>
          <cell r="D284" t="str">
            <v>Chamber  Bricks</v>
          </cell>
          <cell r="E284">
            <v>6842.82</v>
          </cell>
          <cell r="F284" t="str">
            <v>1000 nos</v>
          </cell>
          <cell r="G284">
            <v>8895.67</v>
          </cell>
        </row>
        <row r="285">
          <cell r="B285">
            <v>0.70799999999999996</v>
          </cell>
          <cell r="C285" t="str">
            <v>Cum</v>
          </cell>
          <cell r="D285" t="str">
            <v>CM 1:5</v>
          </cell>
          <cell r="E285">
            <v>3546.74</v>
          </cell>
          <cell r="F285" t="str">
            <v>Cum</v>
          </cell>
          <cell r="G285">
            <v>2511.09</v>
          </cell>
        </row>
        <row r="286">
          <cell r="B286">
            <v>1</v>
          </cell>
          <cell r="C286" t="str">
            <v>Nos</v>
          </cell>
          <cell r="D286" t="str">
            <v>Mason I class</v>
          </cell>
          <cell r="E286">
            <v>999</v>
          </cell>
          <cell r="F286" t="str">
            <v>Each</v>
          </cell>
          <cell r="G286">
            <v>999</v>
          </cell>
        </row>
        <row r="287">
          <cell r="B287">
            <v>3</v>
          </cell>
          <cell r="C287" t="str">
            <v>Nos</v>
          </cell>
          <cell r="D287" t="str">
            <v>Mason II class</v>
          </cell>
          <cell r="E287">
            <v>932</v>
          </cell>
          <cell r="F287" t="str">
            <v>Each</v>
          </cell>
          <cell r="G287">
            <v>2796</v>
          </cell>
        </row>
        <row r="288">
          <cell r="B288">
            <v>2</v>
          </cell>
          <cell r="C288" t="str">
            <v>Nos</v>
          </cell>
          <cell r="D288" t="str">
            <v>Mazdoor I class</v>
          </cell>
          <cell r="E288">
            <v>651</v>
          </cell>
          <cell r="F288" t="str">
            <v>Each</v>
          </cell>
          <cell r="G288">
            <v>1302</v>
          </cell>
        </row>
        <row r="289">
          <cell r="B289">
            <v>6</v>
          </cell>
          <cell r="C289" t="str">
            <v>Nos</v>
          </cell>
          <cell r="D289" t="str">
            <v>Mazdoor II class</v>
          </cell>
          <cell r="E289">
            <v>534</v>
          </cell>
          <cell r="F289" t="str">
            <v>Each</v>
          </cell>
          <cell r="G289">
            <v>3204</v>
          </cell>
        </row>
        <row r="290">
          <cell r="D290" t="str">
            <v>Total per 2.83 cum</v>
          </cell>
          <cell r="G290">
            <v>19707.760000000002</v>
          </cell>
        </row>
        <row r="291">
          <cell r="D291" t="str">
            <v>Rate per Cum</v>
          </cell>
          <cell r="G291">
            <v>6963.9</v>
          </cell>
        </row>
        <row r="292">
          <cell r="A292" t="str">
            <v>b</v>
          </cell>
          <cell r="B292">
            <v>1</v>
          </cell>
          <cell r="C292" t="str">
            <v>Cum</v>
          </cell>
          <cell r="D292" t="str">
            <v>G.F.Superstructure</v>
          </cell>
          <cell r="E292">
            <v>6963.9</v>
          </cell>
          <cell r="F292">
            <v>78.900000000000006</v>
          </cell>
          <cell r="G292">
            <v>7042.7999999999993</v>
          </cell>
        </row>
        <row r="293">
          <cell r="A293">
            <v>13</v>
          </cell>
          <cell r="B293">
            <v>10</v>
          </cell>
          <cell r="C293" t="str">
            <v>Cum</v>
          </cell>
          <cell r="D293" t="str">
            <v>B.W. in CM 1:5 using III Class Country Bricks 83/4"x41/4"x23/4"</v>
          </cell>
        </row>
        <row r="294">
          <cell r="A294" t="str">
            <v>a</v>
          </cell>
          <cell r="B294">
            <v>2.83</v>
          </cell>
          <cell r="C294" t="str">
            <v>Cum</v>
          </cell>
          <cell r="D294" t="str">
            <v>Foundation and basement</v>
          </cell>
        </row>
        <row r="295">
          <cell r="B295">
            <v>1300</v>
          </cell>
          <cell r="C295" t="str">
            <v>Nos</v>
          </cell>
          <cell r="D295" t="str">
            <v>Country Bricks</v>
          </cell>
          <cell r="E295">
            <v>5857.66</v>
          </cell>
          <cell r="F295" t="str">
            <v>1000 nos</v>
          </cell>
          <cell r="G295">
            <v>7614.96</v>
          </cell>
        </row>
        <row r="296">
          <cell r="B296">
            <v>0.70799999999999996</v>
          </cell>
          <cell r="C296" t="str">
            <v>Cum</v>
          </cell>
          <cell r="D296" t="str">
            <v>CM 1:5</v>
          </cell>
          <cell r="E296">
            <v>3546.74</v>
          </cell>
          <cell r="F296" t="str">
            <v>Cum</v>
          </cell>
          <cell r="G296">
            <v>2511.09</v>
          </cell>
        </row>
        <row r="297">
          <cell r="B297">
            <v>1</v>
          </cell>
          <cell r="C297" t="str">
            <v>Nos</v>
          </cell>
          <cell r="D297" t="str">
            <v>Mason I class</v>
          </cell>
          <cell r="E297">
            <v>999</v>
          </cell>
          <cell r="F297" t="str">
            <v>Each</v>
          </cell>
          <cell r="G297">
            <v>999</v>
          </cell>
        </row>
        <row r="298">
          <cell r="B298">
            <v>2</v>
          </cell>
          <cell r="C298" t="str">
            <v>Nos</v>
          </cell>
          <cell r="D298" t="str">
            <v>Mason II class</v>
          </cell>
          <cell r="E298">
            <v>932</v>
          </cell>
          <cell r="F298" t="str">
            <v>Each</v>
          </cell>
          <cell r="G298">
            <v>1864</v>
          </cell>
        </row>
        <row r="299">
          <cell r="B299">
            <v>2</v>
          </cell>
          <cell r="C299" t="str">
            <v>Nos</v>
          </cell>
          <cell r="D299" t="str">
            <v>Mazdoor I class</v>
          </cell>
          <cell r="E299">
            <v>651</v>
          </cell>
          <cell r="F299" t="str">
            <v>Each</v>
          </cell>
          <cell r="G299">
            <v>1302</v>
          </cell>
        </row>
        <row r="300">
          <cell r="B300">
            <v>4</v>
          </cell>
          <cell r="C300" t="str">
            <v>Nos</v>
          </cell>
          <cell r="D300" t="str">
            <v>Mazdoor II class</v>
          </cell>
          <cell r="E300">
            <v>534</v>
          </cell>
          <cell r="F300" t="str">
            <v>Each</v>
          </cell>
          <cell r="G300">
            <v>2136</v>
          </cell>
        </row>
        <row r="301">
          <cell r="D301" t="str">
            <v>Total per 2.83 cum</v>
          </cell>
          <cell r="G301">
            <v>16427.05</v>
          </cell>
        </row>
        <row r="302">
          <cell r="D302" t="str">
            <v>Rate per Cum</v>
          </cell>
          <cell r="G302">
            <v>5804.6</v>
          </cell>
        </row>
        <row r="303">
          <cell r="A303" t="str">
            <v>b</v>
          </cell>
          <cell r="B303">
            <v>1</v>
          </cell>
          <cell r="C303" t="str">
            <v>Cum</v>
          </cell>
          <cell r="D303" t="str">
            <v>G.F.Superstructure</v>
          </cell>
          <cell r="E303">
            <v>5804.6</v>
          </cell>
          <cell r="F303">
            <v>78.900000000000006</v>
          </cell>
          <cell r="G303">
            <v>5883.5</v>
          </cell>
        </row>
        <row r="305">
          <cell r="A305">
            <v>14</v>
          </cell>
          <cell r="B305">
            <v>10</v>
          </cell>
          <cell r="C305" t="str">
            <v>Cum</v>
          </cell>
          <cell r="D305" t="str">
            <v>B.W. in CM 1:6 using III Class Country Bricks 83/4"x41/4"x23/4"</v>
          </cell>
        </row>
        <row r="306">
          <cell r="A306" t="str">
            <v>a</v>
          </cell>
          <cell r="B306">
            <v>2.83</v>
          </cell>
          <cell r="C306" t="str">
            <v>Cum</v>
          </cell>
          <cell r="D306" t="str">
            <v>Foundation and basement</v>
          </cell>
        </row>
        <row r="307">
          <cell r="B307">
            <v>1300</v>
          </cell>
          <cell r="C307" t="str">
            <v>Nos</v>
          </cell>
          <cell r="D307" t="str">
            <v>Country Bricks</v>
          </cell>
          <cell r="E307">
            <v>5857.66</v>
          </cell>
          <cell r="F307" t="str">
            <v>1000 nos</v>
          </cell>
          <cell r="G307">
            <v>7614.96</v>
          </cell>
        </row>
        <row r="308">
          <cell r="B308">
            <v>0.70799999999999996</v>
          </cell>
          <cell r="C308" t="str">
            <v>Cum</v>
          </cell>
          <cell r="D308" t="str">
            <v>CM 1:6</v>
          </cell>
          <cell r="E308">
            <v>3256.8199999999997</v>
          </cell>
          <cell r="F308" t="str">
            <v>Cum</v>
          </cell>
          <cell r="G308">
            <v>2305.83</v>
          </cell>
        </row>
        <row r="309">
          <cell r="B309">
            <v>1</v>
          </cell>
          <cell r="C309" t="str">
            <v>Nos</v>
          </cell>
          <cell r="D309" t="str">
            <v>Mason I class</v>
          </cell>
          <cell r="E309">
            <v>999</v>
          </cell>
          <cell r="F309" t="str">
            <v>Each</v>
          </cell>
          <cell r="G309">
            <v>999</v>
          </cell>
        </row>
        <row r="310">
          <cell r="B310">
            <v>2</v>
          </cell>
          <cell r="C310" t="str">
            <v>Nos</v>
          </cell>
          <cell r="D310" t="str">
            <v>Mason II class</v>
          </cell>
          <cell r="E310">
            <v>932</v>
          </cell>
          <cell r="F310" t="str">
            <v>Each</v>
          </cell>
          <cell r="G310">
            <v>1864</v>
          </cell>
        </row>
        <row r="311">
          <cell r="B311">
            <v>2</v>
          </cell>
          <cell r="C311" t="str">
            <v>Nos</v>
          </cell>
          <cell r="D311" t="str">
            <v>Mazdoor I class</v>
          </cell>
          <cell r="E311">
            <v>651</v>
          </cell>
          <cell r="F311" t="str">
            <v>Each</v>
          </cell>
          <cell r="G311">
            <v>1302</v>
          </cell>
        </row>
        <row r="312">
          <cell r="B312">
            <v>4</v>
          </cell>
          <cell r="C312" t="str">
            <v>Nos</v>
          </cell>
          <cell r="D312" t="str">
            <v>Mazdoor II class</v>
          </cell>
          <cell r="E312">
            <v>534</v>
          </cell>
          <cell r="F312" t="str">
            <v>Each</v>
          </cell>
          <cell r="G312">
            <v>2136</v>
          </cell>
        </row>
        <row r="313">
          <cell r="D313" t="str">
            <v>Total per 2.83 cum</v>
          </cell>
          <cell r="G313">
            <v>16221.79</v>
          </cell>
        </row>
        <row r="314">
          <cell r="D314" t="str">
            <v>Rate per Cum</v>
          </cell>
          <cell r="G314">
            <v>5732.1</v>
          </cell>
        </row>
        <row r="315">
          <cell r="A315" t="str">
            <v>b</v>
          </cell>
          <cell r="B315">
            <v>1</v>
          </cell>
          <cell r="C315" t="str">
            <v>Cum</v>
          </cell>
          <cell r="D315" t="str">
            <v>G.F.Superstructure</v>
          </cell>
          <cell r="E315">
            <v>5732.1</v>
          </cell>
          <cell r="F315">
            <v>78.900000000000006</v>
          </cell>
          <cell r="G315">
            <v>5811</v>
          </cell>
        </row>
        <row r="317">
          <cell r="A317">
            <v>15</v>
          </cell>
          <cell r="B317">
            <v>10</v>
          </cell>
          <cell r="C317" t="str">
            <v>Sqm</v>
          </cell>
          <cell r="D317" t="str">
            <v xml:space="preserve">Brick partition wall in Cement mortar 1;3 using Chamber Bricks 9"x43/8"x23/4" </v>
          </cell>
        </row>
        <row r="318">
          <cell r="D318" t="str">
            <v xml:space="preserve">Sub Data </v>
          </cell>
        </row>
        <row r="319">
          <cell r="B319">
            <v>10</v>
          </cell>
          <cell r="C319" t="str">
            <v>Cum</v>
          </cell>
          <cell r="D319" t="str">
            <v>B.W. in CM 1:3 using Chamber Bricks 9"x 43/8"x 23/4"</v>
          </cell>
        </row>
        <row r="320">
          <cell r="A320" t="str">
            <v>a</v>
          </cell>
          <cell r="D320" t="str">
            <v>Foundation and basement</v>
          </cell>
        </row>
        <row r="321">
          <cell r="B321">
            <v>1300</v>
          </cell>
          <cell r="C321" t="str">
            <v>Nos</v>
          </cell>
          <cell r="D321" t="str">
            <v xml:space="preserve">Chamber Bricks 9"x43/8"x23/4" </v>
          </cell>
          <cell r="E321">
            <v>6842.82</v>
          </cell>
          <cell r="F321" t="str">
            <v>1000 nos</v>
          </cell>
          <cell r="G321">
            <v>8895.67</v>
          </cell>
        </row>
        <row r="322">
          <cell r="B322">
            <v>0.70799999999999996</v>
          </cell>
          <cell r="C322" t="str">
            <v>Cum</v>
          </cell>
          <cell r="D322" t="str">
            <v>CM 1:3</v>
          </cell>
          <cell r="E322">
            <v>4706.42</v>
          </cell>
          <cell r="F322" t="str">
            <v>Cum</v>
          </cell>
          <cell r="G322">
            <v>3332.15</v>
          </cell>
        </row>
        <row r="323">
          <cell r="B323">
            <v>1</v>
          </cell>
          <cell r="C323" t="str">
            <v>Nos</v>
          </cell>
          <cell r="D323" t="str">
            <v>Mason I class</v>
          </cell>
          <cell r="E323">
            <v>999</v>
          </cell>
          <cell r="F323" t="str">
            <v>Each</v>
          </cell>
          <cell r="G323">
            <v>999</v>
          </cell>
        </row>
        <row r="324">
          <cell r="B324">
            <v>3</v>
          </cell>
          <cell r="C324" t="str">
            <v>Nos</v>
          </cell>
          <cell r="D324" t="str">
            <v>Mason II class</v>
          </cell>
          <cell r="E324">
            <v>932</v>
          </cell>
          <cell r="F324" t="str">
            <v>Each</v>
          </cell>
          <cell r="G324">
            <v>2796</v>
          </cell>
        </row>
        <row r="325">
          <cell r="B325">
            <v>2</v>
          </cell>
          <cell r="C325" t="str">
            <v>Nos</v>
          </cell>
          <cell r="D325" t="str">
            <v>Mazdoor I class</v>
          </cell>
          <cell r="E325">
            <v>651</v>
          </cell>
          <cell r="F325" t="str">
            <v>Each</v>
          </cell>
          <cell r="G325">
            <v>1302</v>
          </cell>
        </row>
        <row r="326">
          <cell r="B326">
            <v>6</v>
          </cell>
          <cell r="C326" t="str">
            <v>Nos</v>
          </cell>
          <cell r="D326" t="str">
            <v>Mazdoor II class</v>
          </cell>
          <cell r="E326">
            <v>534</v>
          </cell>
          <cell r="F326" t="str">
            <v>Each</v>
          </cell>
          <cell r="G326">
            <v>3204</v>
          </cell>
        </row>
        <row r="327">
          <cell r="D327" t="str">
            <v>Total per 2.83 cum</v>
          </cell>
          <cell r="G327">
            <v>20528.82</v>
          </cell>
        </row>
        <row r="328">
          <cell r="D328" t="str">
            <v>Rate per cum</v>
          </cell>
          <cell r="G328">
            <v>7254</v>
          </cell>
        </row>
        <row r="329">
          <cell r="A329" t="str">
            <v>b</v>
          </cell>
          <cell r="B329">
            <v>1</v>
          </cell>
          <cell r="C329" t="str">
            <v>Cum</v>
          </cell>
          <cell r="D329" t="str">
            <v>G.F.Superstructure</v>
          </cell>
          <cell r="E329">
            <v>7254</v>
          </cell>
          <cell r="F329">
            <v>78.900000000000006</v>
          </cell>
          <cell r="G329">
            <v>7332.9</v>
          </cell>
        </row>
        <row r="330">
          <cell r="D330" t="str">
            <v xml:space="preserve">Main Data </v>
          </cell>
        </row>
        <row r="331">
          <cell r="A331" t="str">
            <v>a</v>
          </cell>
          <cell r="B331">
            <v>1</v>
          </cell>
          <cell r="C331" t="str">
            <v>Sqm</v>
          </cell>
          <cell r="D331" t="str">
            <v>Foundation and basement</v>
          </cell>
        </row>
        <row r="332">
          <cell r="B332">
            <v>1.1000000000000001</v>
          </cell>
          <cell r="C332" t="str">
            <v>Cum</v>
          </cell>
          <cell r="D332" t="str">
            <v>Rate as per item 11 A</v>
          </cell>
          <cell r="E332">
            <v>7254</v>
          </cell>
          <cell r="F332" t="str">
            <v>Cum</v>
          </cell>
          <cell r="G332">
            <v>7979.4</v>
          </cell>
        </row>
        <row r="333">
          <cell r="B333">
            <v>1</v>
          </cell>
          <cell r="C333" t="str">
            <v>No</v>
          </cell>
          <cell r="D333" t="str">
            <v xml:space="preserve">Add Mason I class </v>
          </cell>
          <cell r="E333">
            <v>999</v>
          </cell>
          <cell r="F333" t="str">
            <v>Each</v>
          </cell>
          <cell r="G333">
            <v>999</v>
          </cell>
        </row>
        <row r="334">
          <cell r="D334" t="str">
            <v xml:space="preserve">Total rate per 10 sqm </v>
          </cell>
          <cell r="G334">
            <v>8978.4</v>
          </cell>
        </row>
        <row r="335">
          <cell r="D335" t="str">
            <v>Rate  per Sqm</v>
          </cell>
          <cell r="G335">
            <v>897.9</v>
          </cell>
        </row>
        <row r="336">
          <cell r="A336" t="str">
            <v>b</v>
          </cell>
          <cell r="B336">
            <v>1</v>
          </cell>
          <cell r="C336" t="str">
            <v>Sqm</v>
          </cell>
          <cell r="D336" t="str">
            <v>Superstructure in Ground  floor</v>
          </cell>
        </row>
        <row r="337">
          <cell r="B337">
            <v>1.1000000000000001</v>
          </cell>
          <cell r="C337" t="str">
            <v>Cum</v>
          </cell>
          <cell r="D337" t="str">
            <v>Rate as per item 11 A</v>
          </cell>
          <cell r="E337">
            <v>7332.9</v>
          </cell>
          <cell r="F337" t="str">
            <v>Cum</v>
          </cell>
          <cell r="G337">
            <v>8066.19</v>
          </cell>
        </row>
        <row r="338">
          <cell r="B338">
            <v>1</v>
          </cell>
          <cell r="C338" t="str">
            <v>No</v>
          </cell>
          <cell r="D338" t="str">
            <v xml:space="preserve">Add Mason I class </v>
          </cell>
          <cell r="E338">
            <v>999</v>
          </cell>
          <cell r="F338" t="str">
            <v>Each</v>
          </cell>
          <cell r="G338">
            <v>999</v>
          </cell>
        </row>
        <row r="339">
          <cell r="D339" t="str">
            <v xml:space="preserve">Total rate per 10 sqm </v>
          </cell>
          <cell r="G339">
            <v>9065.1899999999987</v>
          </cell>
        </row>
        <row r="340">
          <cell r="D340" t="str">
            <v>Rate  per Sqm</v>
          </cell>
          <cell r="G340">
            <v>906.6</v>
          </cell>
        </row>
        <row r="342">
          <cell r="A342">
            <v>16</v>
          </cell>
          <cell r="D342" t="str">
            <v xml:space="preserve">Supplying and fixing of M.S  Grill gate including cost and conveyance of materials to site and labour charges for fixing, priming coat etc., complete </v>
          </cell>
        </row>
        <row r="343">
          <cell r="B343">
            <v>1</v>
          </cell>
          <cell r="C343" t="str">
            <v>Kg</v>
          </cell>
          <cell r="D343" t="str">
            <v>S.I No - 131 Pg 21</v>
          </cell>
          <cell r="E343">
            <v>70.150000000000006</v>
          </cell>
          <cell r="F343" t="str">
            <v>Kg</v>
          </cell>
          <cell r="G343">
            <v>70.150000000000006</v>
          </cell>
        </row>
        <row r="344">
          <cell r="B344">
            <v>1</v>
          </cell>
          <cell r="C344" t="str">
            <v>Kg</v>
          </cell>
          <cell r="D344" t="str">
            <v>Labour Charges</v>
          </cell>
          <cell r="E344">
            <v>32</v>
          </cell>
          <cell r="F344" t="str">
            <v>Kg</v>
          </cell>
          <cell r="G344">
            <v>32</v>
          </cell>
        </row>
        <row r="345">
          <cell r="D345" t="str">
            <v>Rate per  Kg</v>
          </cell>
          <cell r="G345">
            <v>102.15</v>
          </cell>
        </row>
        <row r="347">
          <cell r="A347">
            <v>24</v>
          </cell>
          <cell r="B347">
            <v>1</v>
          </cell>
          <cell r="C347" t="str">
            <v>Kg</v>
          </cell>
          <cell r="D347" t="str">
            <v>Supplying and fixing  Powder coated  Aluminium Grills of standarad pattern (Diamond Shape) 10mm thick including 'F' (or) 'H' Section and cost  conveyance of all materials and fixing in position etc complete with standard specifications.</v>
          </cell>
        </row>
        <row r="348">
          <cell r="B348">
            <v>1</v>
          </cell>
          <cell r="C348" t="str">
            <v>Kg</v>
          </cell>
          <cell r="D348" t="str">
            <v>As per S.O.R  - p - 44</v>
          </cell>
          <cell r="E348">
            <v>2079</v>
          </cell>
          <cell r="F348" t="str">
            <v>Sqm</v>
          </cell>
          <cell r="G348">
            <v>2079</v>
          </cell>
        </row>
        <row r="350">
          <cell r="A350">
            <v>17</v>
          </cell>
          <cell r="D350" t="str">
            <v>Fabricating Supplying and fixing in position of Aluminium anodised natural colour matt finish of single leaf door with half panelled with 12mm thick both side laminated particle board at bottom and half glazed using 5.50mm thick Plain glass at top</v>
          </cell>
        </row>
        <row r="351">
          <cell r="D351" t="str">
            <v>1/2 panelled&amp;1/2 glazed</v>
          </cell>
        </row>
        <row r="352">
          <cell r="D352" t="str">
            <v xml:space="preserve">
Assume a size of Door : 1.00x2.10mm = 2.10m2</v>
          </cell>
        </row>
        <row r="353">
          <cell r="D353" t="str">
            <v>Door outer frame</v>
          </cell>
        </row>
        <row r="354">
          <cell r="D354" t="str">
            <v>vertical 1 x 2 x 2.10</v>
          </cell>
          <cell r="E354">
            <v>4.2</v>
          </cell>
        </row>
        <row r="355">
          <cell r="D355" t="str">
            <v>Horizontal 1 x 1 x 0.91</v>
          </cell>
          <cell r="E355">
            <v>0.91</v>
          </cell>
        </row>
        <row r="356">
          <cell r="D356" t="str">
            <v>Total</v>
          </cell>
          <cell r="E356">
            <v>5.1100000000000003</v>
          </cell>
          <cell r="F356" t="str">
            <v>Rm</v>
          </cell>
        </row>
        <row r="357">
          <cell r="D357" t="str">
            <v>5.11 Rm x 2.319 kg/m</v>
          </cell>
          <cell r="E357">
            <v>11.85009</v>
          </cell>
          <cell r="F357" t="str">
            <v>Kg</v>
          </cell>
        </row>
        <row r="358">
          <cell r="D358" t="str">
            <v>Shutter frame:</v>
          </cell>
        </row>
        <row r="359">
          <cell r="D359" t="str">
            <v>vertical 1x2x2.056</v>
          </cell>
          <cell r="E359">
            <v>4.1120000000000001</v>
          </cell>
          <cell r="F359" t="str">
            <v>Rm</v>
          </cell>
        </row>
        <row r="360">
          <cell r="D360" t="str">
            <v>Top 1x1x0.824</v>
          </cell>
          <cell r="E360">
            <v>0.82399999999999995</v>
          </cell>
        </row>
        <row r="361">
          <cell r="D361" t="str">
            <v>Total</v>
          </cell>
          <cell r="E361">
            <v>4.9359999999999999</v>
          </cell>
        </row>
        <row r="362">
          <cell r="D362" t="str">
            <v>4.936 Rm x 1.292 kg/m</v>
          </cell>
          <cell r="E362">
            <v>6.3773119999999999</v>
          </cell>
          <cell r="F362" t="str">
            <v>Kg</v>
          </cell>
        </row>
        <row r="363">
          <cell r="C363" t="str">
            <v xml:space="preserve">         </v>
          </cell>
          <cell r="D363" t="str">
            <v>Lock rail 1x1x0.824 = 0.824x1.292 kg/m</v>
          </cell>
          <cell r="E363">
            <v>1.064608</v>
          </cell>
          <cell r="F363" t="str">
            <v>Kg</v>
          </cell>
        </row>
        <row r="364">
          <cell r="C364" t="str">
            <v xml:space="preserve">              </v>
          </cell>
          <cell r="D364" t="str">
            <v>Bottom rail 1x1x0.824 = 0.824 x 1.974 kg/m</v>
          </cell>
          <cell r="E364">
            <v>1.6265759999999998</v>
          </cell>
          <cell r="F364" t="str">
            <v>Kg</v>
          </cell>
        </row>
        <row r="365">
          <cell r="D365" t="str">
            <v>Alu.handle 1x2x0.85 = 1.70x0.988</v>
          </cell>
          <cell r="E365">
            <v>1.68</v>
          </cell>
          <cell r="F365" t="str">
            <v>Kg</v>
          </cell>
        </row>
        <row r="366">
          <cell r="D366" t="str">
            <v>Alu. Clips:</v>
          </cell>
        </row>
        <row r="367">
          <cell r="D367" t="str">
            <v>Shutter for bottom panel =2x2x 0.824+0.88)</v>
          </cell>
          <cell r="E367">
            <v>6.8159999999999998</v>
          </cell>
        </row>
        <row r="368">
          <cell r="C368" t="str">
            <v xml:space="preserve">      </v>
          </cell>
          <cell r="D368" t="str">
            <v>Shutter for top panel = 2x2x(0.824+0.98)</v>
          </cell>
          <cell r="E368">
            <v>7.22</v>
          </cell>
        </row>
        <row r="369">
          <cell r="D369" t="str">
            <v>Total</v>
          </cell>
          <cell r="E369">
            <v>14.036</v>
          </cell>
        </row>
        <row r="370">
          <cell r="D370" t="str">
            <v>14.04 Rm X 0.176 Kg/m</v>
          </cell>
          <cell r="E370">
            <v>2.4710399999999999</v>
          </cell>
          <cell r="F370" t="str">
            <v>Kg</v>
          </cell>
        </row>
        <row r="371">
          <cell r="D371" t="str">
            <v>Total weight of Aluminium</v>
          </cell>
          <cell r="E371">
            <v>25.069999999999997</v>
          </cell>
          <cell r="F371" t="str">
            <v>Kg</v>
          </cell>
        </row>
        <row r="372">
          <cell r="D372" t="str">
            <v>Wastage at 10%</v>
          </cell>
          <cell r="E372">
            <v>2.5069999999999997</v>
          </cell>
        </row>
        <row r="373">
          <cell r="D373" t="str">
            <v>Total</v>
          </cell>
          <cell r="E373">
            <v>27.576999999999998</v>
          </cell>
          <cell r="F373" t="str">
            <v>Kg</v>
          </cell>
        </row>
        <row r="374">
          <cell r="D374" t="str">
            <v>5.50 mm thick  glass.</v>
          </cell>
        </row>
        <row r="375">
          <cell r="D375" t="str">
            <v>Shutter top panel   = 1x1x0.824x0.98</v>
          </cell>
          <cell r="E375">
            <v>0.8075199999999999</v>
          </cell>
          <cell r="F375" t="str">
            <v>M2</v>
          </cell>
        </row>
        <row r="376">
          <cell r="D376" t="str">
            <v>Wastage at 20%</v>
          </cell>
          <cell r="E376">
            <v>0.16</v>
          </cell>
        </row>
        <row r="377">
          <cell r="D377" t="str">
            <v>Total</v>
          </cell>
          <cell r="E377">
            <v>0.96751999999999994</v>
          </cell>
          <cell r="F377" t="str">
            <v>M2</v>
          </cell>
        </row>
        <row r="378">
          <cell r="D378" t="str">
            <v>12mm thick prelaminated both side particle board</v>
          </cell>
        </row>
        <row r="379">
          <cell r="C379" t="str">
            <v xml:space="preserve">           Bottom panel   = 1x1x0.824x0.88</v>
          </cell>
          <cell r="E379">
            <v>0.72511999999999999</v>
          </cell>
          <cell r="F379" t="str">
            <v>M2</v>
          </cell>
        </row>
        <row r="380">
          <cell r="D380" t="str">
            <v>Wastage at 10%</v>
          </cell>
          <cell r="E380">
            <v>7.2512000000000007E-2</v>
          </cell>
        </row>
        <row r="381">
          <cell r="D381" t="str">
            <v>Total</v>
          </cell>
          <cell r="E381">
            <v>0.79763200000000001</v>
          </cell>
          <cell r="F381" t="str">
            <v>M2</v>
          </cell>
        </row>
        <row r="382">
          <cell r="D382" t="str">
            <v xml:space="preserve">PVC felt:   1x2x2.056 </v>
          </cell>
          <cell r="E382">
            <v>4.1100000000000003</v>
          </cell>
          <cell r="F382" t="str">
            <v>Rm</v>
          </cell>
        </row>
        <row r="383">
          <cell r="D383" t="str">
            <v>Rubber beading:1x2(0.824+0.98)</v>
          </cell>
          <cell r="E383">
            <v>3.6079999999999997</v>
          </cell>
          <cell r="F383" t="str">
            <v>Rm</v>
          </cell>
        </row>
        <row r="384">
          <cell r="D384" t="str">
            <v xml:space="preserve">Main Data  </v>
          </cell>
        </row>
        <row r="385">
          <cell r="B385">
            <v>27.58</v>
          </cell>
          <cell r="C385" t="str">
            <v>Kgs</v>
          </cell>
          <cell r="D385" t="str">
            <v>Aluminium Section including anodizing Charges</v>
          </cell>
          <cell r="E385">
            <v>325</v>
          </cell>
          <cell r="F385" t="str">
            <v>1 kgs</v>
          </cell>
          <cell r="G385">
            <v>8963.5</v>
          </cell>
        </row>
        <row r="386">
          <cell r="B386">
            <v>0.97</v>
          </cell>
          <cell r="C386" t="str">
            <v>M2</v>
          </cell>
          <cell r="D386" t="str">
            <v>5.50 mm thick   glass.</v>
          </cell>
          <cell r="E386">
            <v>362.5</v>
          </cell>
          <cell r="F386" t="str">
            <v>1 M2</v>
          </cell>
          <cell r="G386">
            <v>351.63</v>
          </cell>
        </row>
        <row r="387">
          <cell r="B387">
            <v>0.8</v>
          </cell>
          <cell r="C387" t="str">
            <v>M2</v>
          </cell>
          <cell r="D387" t="str">
            <v>12mm thick PLB</v>
          </cell>
          <cell r="E387">
            <v>1050</v>
          </cell>
          <cell r="F387" t="str">
            <v>1 M2</v>
          </cell>
          <cell r="G387">
            <v>840</v>
          </cell>
        </row>
        <row r="388">
          <cell r="B388">
            <v>4.1100000000000003</v>
          </cell>
          <cell r="C388" t="str">
            <v>Rm</v>
          </cell>
          <cell r="D388" t="str">
            <v>PVC felt</v>
          </cell>
          <cell r="E388">
            <v>7.95</v>
          </cell>
          <cell r="F388" t="str">
            <v>1 Rm</v>
          </cell>
          <cell r="G388">
            <v>32.67</v>
          </cell>
        </row>
        <row r="389">
          <cell r="B389">
            <v>3.61</v>
          </cell>
          <cell r="C389" t="str">
            <v>Rm</v>
          </cell>
          <cell r="D389" t="str">
            <v>Rubber beading</v>
          </cell>
          <cell r="E389">
            <v>38.25</v>
          </cell>
          <cell r="F389" t="str">
            <v>1 Rm</v>
          </cell>
          <cell r="G389">
            <v>138.08000000000001</v>
          </cell>
        </row>
        <row r="390">
          <cell r="B390">
            <v>1</v>
          </cell>
          <cell r="C390" t="str">
            <v>Set</v>
          </cell>
          <cell r="D390" t="str">
            <v>Pivot</v>
          </cell>
          <cell r="E390">
            <v>160.69999999999999</v>
          </cell>
          <cell r="F390" t="str">
            <v>1 set</v>
          </cell>
          <cell r="G390">
            <v>160.69999999999999</v>
          </cell>
        </row>
        <row r="391">
          <cell r="B391">
            <v>1</v>
          </cell>
          <cell r="C391" t="str">
            <v>No.</v>
          </cell>
          <cell r="D391" t="str">
            <v xml:space="preserve"> Hydraulic   Door closer</v>
          </cell>
          <cell r="E391">
            <v>1008</v>
          </cell>
          <cell r="F391" t="str">
            <v>1 No</v>
          </cell>
          <cell r="G391">
            <v>1008</v>
          </cell>
        </row>
        <row r="392">
          <cell r="B392">
            <v>1</v>
          </cell>
          <cell r="C392" t="str">
            <v>No.</v>
          </cell>
          <cell r="D392" t="str">
            <v>Nautel locks</v>
          </cell>
          <cell r="E392">
            <v>284.5</v>
          </cell>
          <cell r="F392" t="str">
            <v>1 No</v>
          </cell>
          <cell r="G392">
            <v>284.5</v>
          </cell>
        </row>
        <row r="393">
          <cell r="B393">
            <v>1</v>
          </cell>
          <cell r="C393" t="str">
            <v>No.</v>
          </cell>
          <cell r="D393" t="str">
            <v>Door stopper</v>
          </cell>
          <cell r="E393">
            <v>49.55</v>
          </cell>
          <cell r="F393" t="str">
            <v>1 No</v>
          </cell>
          <cell r="G393">
            <v>49.55</v>
          </cell>
        </row>
        <row r="394">
          <cell r="B394">
            <v>1</v>
          </cell>
          <cell r="C394" t="str">
            <v>No.</v>
          </cell>
          <cell r="D394" t="str">
            <v>Alu. Tower bolt 250x12mm</v>
          </cell>
          <cell r="E394">
            <v>97.85</v>
          </cell>
          <cell r="F394" t="str">
            <v>1 No</v>
          </cell>
          <cell r="G394">
            <v>97.85</v>
          </cell>
        </row>
        <row r="395">
          <cell r="B395">
            <v>1</v>
          </cell>
          <cell r="C395" t="str">
            <v>No.</v>
          </cell>
          <cell r="D395" t="str">
            <v>Alu. Tower bolt 200x12mm</v>
          </cell>
          <cell r="E395">
            <v>82.25</v>
          </cell>
          <cell r="F395" t="str">
            <v>1 No</v>
          </cell>
          <cell r="G395">
            <v>82.25</v>
          </cell>
        </row>
        <row r="396">
          <cell r="B396">
            <v>2.1</v>
          </cell>
          <cell r="C396" t="str">
            <v>M2</v>
          </cell>
          <cell r="D396" t="str">
            <v>Labour charges</v>
          </cell>
          <cell r="E396">
            <v>732</v>
          </cell>
          <cell r="F396" t="str">
            <v>1 M2</v>
          </cell>
          <cell r="G396">
            <v>1537.2</v>
          </cell>
        </row>
        <row r="397">
          <cell r="B397" t="str">
            <v>LS</v>
          </cell>
          <cell r="D397" t="str">
            <v>For angles, screw, power supply,
dismantling &amp; redooing.</v>
          </cell>
          <cell r="E397" t="str">
            <v>LS</v>
          </cell>
          <cell r="G397">
            <v>140</v>
          </cell>
        </row>
        <row r="398">
          <cell r="D398" t="str">
            <v>For Rs. 2.10 / M2</v>
          </cell>
          <cell r="G398">
            <v>13685.93</v>
          </cell>
        </row>
        <row r="399">
          <cell r="D399" t="str">
            <v>Rate per Sqm</v>
          </cell>
          <cell r="G399">
            <v>6517.2000000000007</v>
          </cell>
        </row>
        <row r="401">
          <cell r="A401">
            <v>18</v>
          </cell>
          <cell r="D401" t="str">
            <v>Supplying and fixing(under lintel groove) Rolling shutter of approved quality of 18 gauge 7.5 cm wide at the lath section in one piece inter locked together with specially made clips with pressed bottom rails inserted on a specially designed pipe shaft with adequate no.of hinges  tensile steel wire brace side guide angle arrangements for inside and outside locking arrangments with pull and push operations and pulling back handle with approved quality of ball bearing etc  and all accessories  and supplied with hood cover for the clear opening . complete.</v>
          </cell>
        </row>
        <row r="402">
          <cell r="B402">
            <v>1</v>
          </cell>
          <cell r="C402" t="str">
            <v>Sqm</v>
          </cell>
          <cell r="D402" t="str">
            <v>S.O.R. Page 49 Sl. No.M401</v>
          </cell>
          <cell r="E402">
            <v>2171</v>
          </cell>
          <cell r="F402" t="str">
            <v>Sqm</v>
          </cell>
          <cell r="G402">
            <v>2171</v>
          </cell>
        </row>
        <row r="403">
          <cell r="A403">
            <v>19</v>
          </cell>
          <cell r="D403" t="str">
            <v>Manufacturing supplying and fixing of steel door with the following specification MS angels of size 40x40x6mm are used for the outer frames and M.S. angles of size 35x35x5mm for the shutter frames stiffeners with 32 x 6mm M.S flat is provided at required intervals in the shutter frame.</v>
          </cell>
        </row>
        <row r="404">
          <cell r="A404" t="str">
            <v>a</v>
          </cell>
          <cell r="D404" t="str">
            <v>a.  Single Leaf       1.00x2.10m  (Fully panelled)</v>
          </cell>
        </row>
        <row r="405">
          <cell r="D405" t="str">
            <v>Meterials required</v>
          </cell>
        </row>
        <row r="406">
          <cell r="D406" t="str">
            <v>Outer frame</v>
          </cell>
        </row>
        <row r="407">
          <cell r="D407" t="str">
            <v xml:space="preserve"> Horizotal  1X1.00 =1.00 M     </v>
          </cell>
        </row>
        <row r="408">
          <cell r="D408" t="str">
            <v xml:space="preserve"> Vertical    2X2.10 =4.20 M</v>
          </cell>
        </row>
        <row r="409">
          <cell r="D409" t="str">
            <v xml:space="preserve">                                   5.20 M                                 </v>
          </cell>
        </row>
        <row r="410">
          <cell r="D410" t="str">
            <v xml:space="preserve">  5.20mx3.50 kg/m</v>
          </cell>
          <cell r="E410">
            <v>18.2</v>
          </cell>
          <cell r="F410" t="str">
            <v>kg</v>
          </cell>
        </row>
        <row r="411">
          <cell r="D411" t="str">
            <v>Shutter frame</v>
          </cell>
        </row>
        <row r="412">
          <cell r="D412" t="str">
            <v xml:space="preserve"> Vertical  2 x 2.088  =  4.18 M</v>
          </cell>
        </row>
        <row r="413">
          <cell r="D413" t="str">
            <v xml:space="preserve"> Horizotal 1 X 0.988 =1.98 M</v>
          </cell>
        </row>
        <row r="414">
          <cell r="D414" t="str">
            <v xml:space="preserve">                                       6.16 M</v>
          </cell>
        </row>
        <row r="415">
          <cell r="D415" t="str">
            <v>6.16mx2.60 kg</v>
          </cell>
          <cell r="E415">
            <v>16.02</v>
          </cell>
          <cell r="F415" t="str">
            <v>kg</v>
          </cell>
        </row>
        <row r="416">
          <cell r="D416" t="str">
            <v>Tie bar by using 32x6mm flat</v>
          </cell>
        </row>
        <row r="417">
          <cell r="D417" t="str">
            <v>1No.x1.00x1.50kg/m</v>
          </cell>
          <cell r="E417">
            <v>1.5</v>
          </cell>
          <cell r="F417" t="str">
            <v>kg</v>
          </cell>
        </row>
        <row r="418">
          <cell r="D418" t="str">
            <v>Lock rail for fixing aldrop in MS flat 32x6mm</v>
          </cell>
        </row>
        <row r="419">
          <cell r="D419" t="str">
            <v>1x0.988x1.50kg</v>
          </cell>
          <cell r="E419">
            <v>1.482</v>
          </cell>
          <cell r="F419" t="str">
            <v>kg</v>
          </cell>
        </row>
        <row r="420">
          <cell r="D420" t="str">
            <v>Stiffeners at rear side Horizontal</v>
          </cell>
        </row>
        <row r="421">
          <cell r="D421" t="str">
            <v>1x0.988x3x0.70kg</v>
          </cell>
          <cell r="E421">
            <v>2.08</v>
          </cell>
          <cell r="F421" t="str">
            <v>kg</v>
          </cell>
        </row>
        <row r="422">
          <cell r="D422" t="str">
            <v>Diagonal</v>
          </cell>
        </row>
        <row r="423">
          <cell r="D423" t="str">
            <v>1x1.21x6x0.70kg</v>
          </cell>
          <cell r="E423">
            <v>5.08</v>
          </cell>
          <cell r="F423" t="str">
            <v>kg</v>
          </cell>
        </row>
        <row r="424">
          <cell r="D424" t="str">
            <v>32x3mm in one side Total Weight</v>
          </cell>
          <cell r="E424">
            <v>44.36</v>
          </cell>
          <cell r="F424" t="str">
            <v>kg</v>
          </cell>
        </row>
        <row r="425">
          <cell r="D425" t="str">
            <v>Add 5% wastage</v>
          </cell>
          <cell r="E425">
            <v>2.218</v>
          </cell>
          <cell r="F425" t="str">
            <v>kg</v>
          </cell>
        </row>
        <row r="426">
          <cell r="E426">
            <v>46.578000000000003</v>
          </cell>
          <cell r="F426" t="str">
            <v>kg</v>
          </cell>
        </row>
        <row r="427">
          <cell r="D427" t="str">
            <v>Area CR sheet required</v>
          </cell>
        </row>
        <row r="428">
          <cell r="D428" t="str">
            <v>1x0988x2.088x9.80kg</v>
          </cell>
          <cell r="E428">
            <v>20.22</v>
          </cell>
          <cell r="F428" t="str">
            <v>kg</v>
          </cell>
        </row>
        <row r="429">
          <cell r="D429" t="str">
            <v>Add 5% wastage</v>
          </cell>
          <cell r="E429">
            <v>1.0109999999999999</v>
          </cell>
          <cell r="F429" t="str">
            <v>kg</v>
          </cell>
        </row>
        <row r="430">
          <cell r="E430">
            <v>21.230999999999998</v>
          </cell>
          <cell r="F430" t="str">
            <v>kg</v>
          </cell>
        </row>
        <row r="431">
          <cell r="D431" t="str">
            <v>Painting area =1x2.10x1.00x2.20</v>
          </cell>
          <cell r="E431">
            <v>4.62</v>
          </cell>
          <cell r="F431" t="str">
            <v>m2</v>
          </cell>
        </row>
        <row r="432">
          <cell r="C432" t="str">
            <v>Main Data</v>
          </cell>
        </row>
        <row r="433">
          <cell r="B433">
            <v>46.58</v>
          </cell>
          <cell r="C433" t="str">
            <v>kg</v>
          </cell>
          <cell r="D433" t="str">
            <v>Ms Angle &amp; Flats</v>
          </cell>
          <cell r="E433">
            <v>53</v>
          </cell>
          <cell r="F433" t="str">
            <v>Each</v>
          </cell>
          <cell r="G433">
            <v>2468.7399999999998</v>
          </cell>
        </row>
        <row r="434">
          <cell r="B434">
            <v>21.230999999999998</v>
          </cell>
          <cell r="C434" t="str">
            <v>kg</v>
          </cell>
          <cell r="D434" t="str">
            <v>18GCRS</v>
          </cell>
          <cell r="E434">
            <v>53</v>
          </cell>
          <cell r="F434" t="str">
            <v>Each</v>
          </cell>
          <cell r="G434">
            <v>1125.2429999999999</v>
          </cell>
        </row>
        <row r="435">
          <cell r="B435">
            <v>64.58</v>
          </cell>
          <cell r="C435" t="str">
            <v>kg</v>
          </cell>
          <cell r="D435" t="str">
            <v xml:space="preserve">Labour for cutting sheets, angles fabrication &amp; finishing </v>
          </cell>
          <cell r="E435">
            <v>51.15</v>
          </cell>
          <cell r="F435" t="str">
            <v>Each</v>
          </cell>
          <cell r="G435">
            <v>3303.2669999999998</v>
          </cell>
        </row>
        <row r="436">
          <cell r="B436">
            <v>4.62</v>
          </cell>
          <cell r="C436" t="str">
            <v>M2</v>
          </cell>
          <cell r="D436" t="str">
            <v xml:space="preserve">Priming Coat </v>
          </cell>
          <cell r="E436">
            <v>74.199999999999989</v>
          </cell>
          <cell r="F436" t="str">
            <v>Each</v>
          </cell>
          <cell r="G436">
            <v>342.80399999999997</v>
          </cell>
        </row>
        <row r="437">
          <cell r="B437">
            <v>6</v>
          </cell>
          <cell r="C437" t="str">
            <v>Nos</v>
          </cell>
          <cell r="D437" t="str">
            <v>Hold Fasts 200mm length</v>
          </cell>
          <cell r="E437">
            <v>168</v>
          </cell>
          <cell r="F437" t="str">
            <v>Each</v>
          </cell>
          <cell r="G437">
            <v>1008</v>
          </cell>
        </row>
        <row r="438">
          <cell r="B438">
            <v>3</v>
          </cell>
          <cell r="C438" t="str">
            <v>Nos</v>
          </cell>
          <cell r="D438" t="str">
            <v>Hinges 125mmx30mm</v>
          </cell>
          <cell r="E438">
            <v>89.6</v>
          </cell>
          <cell r="F438" t="str">
            <v>Each</v>
          </cell>
          <cell r="G438">
            <v>268.79999999999995</v>
          </cell>
        </row>
        <row r="439">
          <cell r="B439">
            <v>1</v>
          </cell>
          <cell r="C439" t="str">
            <v>Nos</v>
          </cell>
          <cell r="D439" t="str">
            <v>Tower Bolt250mm long 12mm dia</v>
          </cell>
          <cell r="E439">
            <v>97.85</v>
          </cell>
          <cell r="F439" t="str">
            <v>Each</v>
          </cell>
          <cell r="G439">
            <v>97.85</v>
          </cell>
        </row>
        <row r="440">
          <cell r="B440">
            <v>1</v>
          </cell>
          <cell r="C440" t="str">
            <v>Nos</v>
          </cell>
          <cell r="D440" t="str">
            <v>Tower Bolt200mm long 12mm dia</v>
          </cell>
          <cell r="E440">
            <v>82.25</v>
          </cell>
          <cell r="F440" t="str">
            <v>Each</v>
          </cell>
          <cell r="G440">
            <v>82.25</v>
          </cell>
        </row>
        <row r="441">
          <cell r="B441">
            <v>1</v>
          </cell>
          <cell r="C441" t="str">
            <v>No</v>
          </cell>
          <cell r="D441" t="str">
            <v>Aldrop 250mm long 16mm dia</v>
          </cell>
          <cell r="E441">
            <v>181</v>
          </cell>
          <cell r="F441" t="str">
            <v>Each</v>
          </cell>
          <cell r="G441">
            <v>181</v>
          </cell>
        </row>
        <row r="442">
          <cell r="B442">
            <v>1</v>
          </cell>
          <cell r="C442" t="str">
            <v>Nos</v>
          </cell>
          <cell r="D442" t="str">
            <v>Ms Handle 200mm long</v>
          </cell>
          <cell r="E442">
            <v>64.25</v>
          </cell>
          <cell r="F442" t="str">
            <v>Each</v>
          </cell>
          <cell r="G442">
            <v>64.25</v>
          </cell>
        </row>
        <row r="443">
          <cell r="B443">
            <v>2.1</v>
          </cell>
          <cell r="C443" t="str">
            <v>M2</v>
          </cell>
          <cell r="D443" t="str">
            <v>Labour for fixing the Door &amp; furniture fittings</v>
          </cell>
          <cell r="E443">
            <v>228.5</v>
          </cell>
          <cell r="F443" t="str">
            <v>Each</v>
          </cell>
          <cell r="G443">
            <v>479.85</v>
          </cell>
        </row>
        <row r="444">
          <cell r="B444" t="str">
            <v>L.S.</v>
          </cell>
          <cell r="D444" t="str">
            <v>Conveyance, Handling, Scaffolding, Chipping/Masonary concerete &amp; making good the damaged portion</v>
          </cell>
          <cell r="F444" t="str">
            <v>L.S.</v>
          </cell>
          <cell r="G444">
            <v>210</v>
          </cell>
        </row>
        <row r="445">
          <cell r="D445" t="str">
            <v>For 2.52M2</v>
          </cell>
          <cell r="G445">
            <v>9632.0540000000001</v>
          </cell>
        </row>
        <row r="446">
          <cell r="D446" t="str">
            <v>Rate  per Sqm</v>
          </cell>
          <cell r="G446">
            <v>4586.6923809523805</v>
          </cell>
        </row>
        <row r="447">
          <cell r="G447">
            <v>4587</v>
          </cell>
        </row>
        <row r="448">
          <cell r="A448">
            <v>20</v>
          </cell>
          <cell r="D448" t="str">
            <v>Supplying and fixing T.W Frames for DOORS, WINDOWS, VENTILATORS  and other similar joinery works with the following sizesand sections including labour charges for wrought and put up in position and also for fixing hold fast in frames and masonry etc complete in all floors.</v>
          </cell>
        </row>
        <row r="449">
          <cell r="D449" t="str">
            <v>Labour wrought and put up for 1M3</v>
          </cell>
        </row>
        <row r="450">
          <cell r="B450">
            <v>4.5</v>
          </cell>
          <cell r="C450" t="str">
            <v>Nos</v>
          </cell>
          <cell r="D450" t="str">
            <v>Carpenter I class</v>
          </cell>
          <cell r="E450">
            <v>976</v>
          </cell>
          <cell r="F450" t="str">
            <v>Each</v>
          </cell>
          <cell r="G450">
            <v>4392</v>
          </cell>
        </row>
        <row r="451">
          <cell r="B451">
            <v>13.2</v>
          </cell>
          <cell r="C451" t="str">
            <v>Nos</v>
          </cell>
          <cell r="D451" t="str">
            <v>Carpenter II class</v>
          </cell>
          <cell r="E451">
            <v>932</v>
          </cell>
          <cell r="F451" t="str">
            <v>Each</v>
          </cell>
          <cell r="G451">
            <v>12302.4</v>
          </cell>
        </row>
        <row r="452">
          <cell r="B452">
            <v>35.299999999999997</v>
          </cell>
          <cell r="C452" t="str">
            <v>Nos</v>
          </cell>
          <cell r="D452" t="str">
            <v>Mazdoor I class</v>
          </cell>
          <cell r="E452">
            <v>651</v>
          </cell>
          <cell r="F452" t="str">
            <v>Each</v>
          </cell>
          <cell r="G452">
            <v>22980.3</v>
          </cell>
        </row>
        <row r="453">
          <cell r="D453" t="str">
            <v>subtotal</v>
          </cell>
          <cell r="G453">
            <v>39674.699999999997</v>
          </cell>
        </row>
        <row r="454">
          <cell r="D454" t="str">
            <v>Rate for 1M3</v>
          </cell>
          <cell r="G454">
            <v>39674.699999999997</v>
          </cell>
        </row>
        <row r="456">
          <cell r="D456" t="str">
            <v>T.W Scantlings  below 3M            (S.I.402)</v>
          </cell>
        </row>
        <row r="457">
          <cell r="B457">
            <v>1</v>
          </cell>
          <cell r="C457" t="str">
            <v>m3</v>
          </cell>
          <cell r="D457" t="str">
            <v>Cost of Scantlings   Page  19</v>
          </cell>
          <cell r="E457">
            <v>111600</v>
          </cell>
          <cell r="F457" t="str">
            <v>m3</v>
          </cell>
          <cell r="G457">
            <v>111600</v>
          </cell>
        </row>
        <row r="458">
          <cell r="B458">
            <v>1</v>
          </cell>
          <cell r="C458" t="str">
            <v>m3</v>
          </cell>
          <cell r="D458" t="str">
            <v xml:space="preserve">Labour Charges </v>
          </cell>
          <cell r="E458">
            <v>12980</v>
          </cell>
          <cell r="F458" t="str">
            <v>m3</v>
          </cell>
          <cell r="G458">
            <v>12980</v>
          </cell>
        </row>
        <row r="459">
          <cell r="D459" t="str">
            <v xml:space="preserve"> Rate per M3</v>
          </cell>
          <cell r="G459">
            <v>124580</v>
          </cell>
        </row>
        <row r="461">
          <cell r="A461">
            <v>21</v>
          </cell>
          <cell r="D461" t="str">
            <v>Supplying and fixing of Solid PVC door shutters using 19 Gauge 19mm MS square tubes for styles and outer frames. 15mm MS square tubes for top, lock and bottom rails. The steel tubes shall be covered with 5mm thick solid PVC  sheets. Shutter using 5mm thick solid PVC sheets for panelling shall rigidly fixed in position including necessary furniture and fittings. The over all size of styles shall be 50mm x 30mm. The over all size of top rail, Lock rail and bottom rail shall be 75mm x 30mm. The over all size of frames shall be 50mm x 45mm, with suitable rabate for housing the shutter.</v>
          </cell>
        </row>
        <row r="462">
          <cell r="B462">
            <v>1</v>
          </cell>
          <cell r="C462" t="str">
            <v>Sqm</v>
          </cell>
          <cell r="D462" t="str">
            <v>S.O.R. Page 48</v>
          </cell>
          <cell r="E462">
            <v>3325</v>
          </cell>
          <cell r="F462" t="str">
            <v>Sqm</v>
          </cell>
          <cell r="G462">
            <v>3325</v>
          </cell>
        </row>
        <row r="463">
          <cell r="A463">
            <v>22</v>
          </cell>
          <cell r="D463" t="str">
            <v xml:space="preserve">Supplying and fixing solid core particle board flush shutter of nominal thick of 35 mm with necessary T.W. internal lipping conforming to IS 2302 with both sides alround commercial ply 35mm thick including supplying and fixing cost of wind appliances and furniture fittings such as 1no .200x12mm aluminium tower bolt 2nos. 150x12mm aluminium tower bolts 1no. 250x16mm aluminium aldrops,     3 nos. 200mm ‘D’ type aluminium door handle and door stopper with bush etc., complete as directed by the departmental officers.  </v>
          </cell>
        </row>
        <row r="464">
          <cell r="D464" t="str">
            <v>T.N.B.P. No. 72 and 74.</v>
          </cell>
        </row>
        <row r="465">
          <cell r="C465" t="str">
            <v>a)</v>
          </cell>
          <cell r="D465" t="str">
            <v>Single leaf:</v>
          </cell>
        </row>
        <row r="466">
          <cell r="D466" t="str">
            <v>Consider a door of size 1.00m x 2.10m</v>
          </cell>
          <cell r="E466">
            <v>2.1</v>
          </cell>
          <cell r="F466" t="str">
            <v>m2</v>
          </cell>
        </row>
        <row r="467">
          <cell r="D467" t="str">
            <v xml:space="preserve">Shutter size 0.91x2.05 </v>
          </cell>
          <cell r="E467">
            <v>1.87</v>
          </cell>
          <cell r="F467" t="str">
            <v>m2</v>
          </cell>
        </row>
        <row r="468">
          <cell r="D468" t="str">
            <v>M.D.F Board = 0.91 x 2.05</v>
          </cell>
          <cell r="E468">
            <v>1.87</v>
          </cell>
          <cell r="F468" t="str">
            <v>m2</v>
          </cell>
        </row>
        <row r="469">
          <cell r="D469" t="str">
            <v>Add 10% Wastage</v>
          </cell>
          <cell r="E469">
            <v>0.19</v>
          </cell>
          <cell r="F469" t="str">
            <v>m2</v>
          </cell>
        </row>
        <row r="470">
          <cell r="E470">
            <v>2.06</v>
          </cell>
          <cell r="F470" t="str">
            <v>m2</v>
          </cell>
        </row>
        <row r="471">
          <cell r="B471">
            <v>2.06</v>
          </cell>
          <cell r="C471" t="str">
            <v>m2</v>
          </cell>
          <cell r="D471" t="str">
            <v>solid core particle board flush door shutters with both sides 3mm thick commercial ply of 35mm thick with  T.W. internal lipping (internal alround)</v>
          </cell>
          <cell r="E471">
            <v>1698</v>
          </cell>
          <cell r="F471" t="str">
            <v>m2</v>
          </cell>
          <cell r="G471">
            <v>3497.88</v>
          </cell>
        </row>
        <row r="472">
          <cell r="D472" t="str">
            <v>Alu. Furniture</v>
          </cell>
          <cell r="E472" t="str">
            <v xml:space="preserve">  </v>
          </cell>
        </row>
        <row r="473">
          <cell r="B473">
            <v>3</v>
          </cell>
          <cell r="C473" t="str">
            <v>Nos</v>
          </cell>
          <cell r="D473" t="str">
            <v xml:space="preserve">Alu. Hinges (125mmx30mm) </v>
          </cell>
          <cell r="E473">
            <v>89.6</v>
          </cell>
          <cell r="F473" t="str">
            <v>Each</v>
          </cell>
          <cell r="G473">
            <v>268.8</v>
          </cell>
        </row>
        <row r="474">
          <cell r="B474">
            <v>1</v>
          </cell>
          <cell r="C474" t="str">
            <v xml:space="preserve">No </v>
          </cell>
          <cell r="D474" t="str">
            <v>300x12mm tower bolt</v>
          </cell>
          <cell r="E474">
            <v>130.5</v>
          </cell>
          <cell r="F474" t="str">
            <v>Each</v>
          </cell>
          <cell r="G474">
            <v>130.5</v>
          </cell>
        </row>
        <row r="475">
          <cell r="B475">
            <v>1</v>
          </cell>
          <cell r="C475" t="str">
            <v xml:space="preserve">No </v>
          </cell>
          <cell r="D475" t="str">
            <v>200x12 tower bolt</v>
          </cell>
          <cell r="E475">
            <v>82.25</v>
          </cell>
          <cell r="F475" t="str">
            <v>Each</v>
          </cell>
          <cell r="G475">
            <v>82.25</v>
          </cell>
        </row>
        <row r="476">
          <cell r="B476">
            <v>1</v>
          </cell>
          <cell r="C476" t="str">
            <v>No</v>
          </cell>
          <cell r="D476" t="str">
            <v>Alu. 250x16mm aldrop</v>
          </cell>
          <cell r="E476">
            <v>181</v>
          </cell>
          <cell r="F476" t="str">
            <v>Each</v>
          </cell>
          <cell r="G476">
            <v>181</v>
          </cell>
        </row>
        <row r="477">
          <cell r="B477">
            <v>2</v>
          </cell>
          <cell r="C477" t="str">
            <v>No</v>
          </cell>
          <cell r="D477" t="str">
            <v>200 mm 'D' type handle</v>
          </cell>
          <cell r="E477">
            <v>64.25</v>
          </cell>
          <cell r="F477" t="str">
            <v>Each</v>
          </cell>
          <cell r="G477">
            <v>128.5</v>
          </cell>
        </row>
        <row r="478">
          <cell r="B478">
            <v>1</v>
          </cell>
          <cell r="C478" t="str">
            <v>Nos</v>
          </cell>
          <cell r="D478" t="str">
            <v xml:space="preserve">Door stopper with Rubber bush </v>
          </cell>
          <cell r="E478">
            <v>145.69999999999999</v>
          </cell>
          <cell r="F478" t="str">
            <v>Each</v>
          </cell>
          <cell r="G478">
            <v>145.69999999999999</v>
          </cell>
        </row>
        <row r="479">
          <cell r="B479">
            <v>1.87</v>
          </cell>
          <cell r="C479" t="str">
            <v>m2</v>
          </cell>
          <cell r="D479" t="str">
            <v xml:space="preserve">Labour charges for making the flush door/single  </v>
          </cell>
          <cell r="E479">
            <v>214.1</v>
          </cell>
          <cell r="F479" t="str">
            <v>m2</v>
          </cell>
          <cell r="G479">
            <v>400.37</v>
          </cell>
        </row>
        <row r="480">
          <cell r="B480">
            <v>1.87</v>
          </cell>
          <cell r="C480" t="str">
            <v>m2</v>
          </cell>
          <cell r="D480" t="str">
            <v xml:space="preserve">Labour charges for fixing  doors  with frames  </v>
          </cell>
          <cell r="E480">
            <v>228.5</v>
          </cell>
          <cell r="F480" t="str">
            <v>m2</v>
          </cell>
          <cell r="G480">
            <v>427.3</v>
          </cell>
        </row>
        <row r="481">
          <cell r="B481" t="str">
            <v>LS</v>
          </cell>
          <cell r="D481" t="str">
            <v>Conveyance charges, dismantling and redooing to original position</v>
          </cell>
          <cell r="E481" t="str">
            <v>LS</v>
          </cell>
          <cell r="G481">
            <v>160</v>
          </cell>
        </row>
        <row r="482">
          <cell r="D482" t="str">
            <v>For 1.87M2</v>
          </cell>
          <cell r="G482">
            <v>5422.3</v>
          </cell>
        </row>
        <row r="483">
          <cell r="D483" t="str">
            <v>Rate per Sqm</v>
          </cell>
          <cell r="G483">
            <v>2899.7</v>
          </cell>
        </row>
        <row r="485">
          <cell r="A485">
            <v>23</v>
          </cell>
          <cell r="D485" t="str">
            <v>Supply and fixing of  UPVC window with outer frames of size shutter frames of size The rate includes cost of materials manufacutering and fixing at site.</v>
          </cell>
        </row>
        <row r="486">
          <cell r="B486">
            <v>1</v>
          </cell>
          <cell r="C486" t="str">
            <v>Sqm</v>
          </cell>
          <cell r="D486" t="str">
            <v>As per SOR sl. No. M0674 Page 70</v>
          </cell>
          <cell r="E486">
            <v>7482</v>
          </cell>
          <cell r="F486" t="str">
            <v>Sqm</v>
          </cell>
          <cell r="G486">
            <v>7482</v>
          </cell>
        </row>
        <row r="488">
          <cell r="A488">
            <v>24</v>
          </cell>
          <cell r="D488" t="str">
            <v>Supplying  and  fixing  UPVC Louvered Ventilators of from the profile  the size of outer frame 60mm x 58mm and shutter profile size of 60 x 78mm both profiles are  reinforced  with GI/1mm 125GSM and 100% corrosion free, the profile are multi chambered sections with wall thick of  2mm.</v>
          </cell>
        </row>
        <row r="489">
          <cell r="B489">
            <v>1</v>
          </cell>
          <cell r="C489" t="str">
            <v>Sqm</v>
          </cell>
          <cell r="D489" t="str">
            <v>As per SOR sl. No. M0675 Page 70</v>
          </cell>
          <cell r="E489">
            <v>8106</v>
          </cell>
          <cell r="F489" t="str">
            <v>Sqm</v>
          </cell>
          <cell r="G489">
            <v>8106</v>
          </cell>
        </row>
        <row r="490">
          <cell r="A490">
            <v>25</v>
          </cell>
          <cell r="D490" t="str">
            <v xml:space="preserve">Paving the floor with best quality double charged VIrtified Tiles of size 600 x 600 x 8mm  of approved colour, shade and quality laid in cement mortar 1:3 (one cement and three crushed stone sand) 20mm thick in all floors and the top pointed with the white cement mixed same colour pigments etc., complete complying with standard specification.  </v>
          </cell>
        </row>
        <row r="491">
          <cell r="D491" t="str">
            <v>Using Marbonite Tiles (Observed Data)</v>
          </cell>
        </row>
        <row r="492">
          <cell r="B492">
            <v>10</v>
          </cell>
          <cell r="C492" t="str">
            <v>sq.m.</v>
          </cell>
          <cell r="D492" t="str">
            <v>Marbonite Tiles 600 x 600 x 8mm</v>
          </cell>
          <cell r="E492">
            <v>982</v>
          </cell>
          <cell r="F492" t="str">
            <v>sq.m.</v>
          </cell>
          <cell r="G492">
            <v>9820</v>
          </cell>
        </row>
        <row r="493">
          <cell r="B493">
            <v>0.21</v>
          </cell>
          <cell r="C493" t="str">
            <v>cu.m.</v>
          </cell>
          <cell r="D493" t="str">
            <v>Cement Mortar 1:3</v>
          </cell>
          <cell r="E493">
            <v>4706.42</v>
          </cell>
          <cell r="F493" t="str">
            <v>cu.m.</v>
          </cell>
          <cell r="G493">
            <v>988.35</v>
          </cell>
        </row>
        <row r="494">
          <cell r="B494">
            <v>4</v>
          </cell>
          <cell r="C494" t="str">
            <v>Kg</v>
          </cell>
          <cell r="D494" t="str">
            <v>White Cement mixed with colour pigments</v>
          </cell>
          <cell r="E494">
            <v>27.25</v>
          </cell>
          <cell r="F494" t="str">
            <v>Kg</v>
          </cell>
          <cell r="G494">
            <v>109</v>
          </cell>
        </row>
        <row r="495">
          <cell r="B495">
            <v>1.2</v>
          </cell>
          <cell r="C495" t="str">
            <v>Nos.</v>
          </cell>
          <cell r="D495" t="str">
            <v>Mason I Class</v>
          </cell>
          <cell r="E495">
            <v>999</v>
          </cell>
          <cell r="F495" t="str">
            <v>Each</v>
          </cell>
          <cell r="G495">
            <v>1198.8</v>
          </cell>
        </row>
        <row r="496">
          <cell r="B496">
            <v>1</v>
          </cell>
          <cell r="C496" t="str">
            <v>Nos.</v>
          </cell>
          <cell r="D496" t="str">
            <v>Mason II Class</v>
          </cell>
          <cell r="E496">
            <v>932</v>
          </cell>
          <cell r="F496" t="str">
            <v>Each</v>
          </cell>
          <cell r="G496">
            <v>932</v>
          </cell>
        </row>
        <row r="497">
          <cell r="B497">
            <v>0.5</v>
          </cell>
          <cell r="C497" t="str">
            <v>Nos.</v>
          </cell>
          <cell r="D497" t="str">
            <v>Stone Cutter I Class</v>
          </cell>
          <cell r="E497">
            <v>766</v>
          </cell>
          <cell r="F497" t="str">
            <v>Each</v>
          </cell>
          <cell r="G497">
            <v>383</v>
          </cell>
        </row>
        <row r="498">
          <cell r="B498">
            <v>1</v>
          </cell>
          <cell r="C498" t="str">
            <v>Nos.</v>
          </cell>
          <cell r="D498" t="str">
            <v>Mazdoor I Class</v>
          </cell>
          <cell r="E498">
            <v>651</v>
          </cell>
          <cell r="F498" t="str">
            <v>Each</v>
          </cell>
          <cell r="G498">
            <v>651</v>
          </cell>
        </row>
        <row r="499">
          <cell r="B499">
            <v>1</v>
          </cell>
          <cell r="C499" t="str">
            <v>Nos.</v>
          </cell>
          <cell r="D499" t="str">
            <v>Mazdoor II Class</v>
          </cell>
          <cell r="E499">
            <v>534</v>
          </cell>
          <cell r="F499" t="str">
            <v>Each</v>
          </cell>
          <cell r="G499">
            <v>534</v>
          </cell>
        </row>
        <row r="500">
          <cell r="B500">
            <v>0.5</v>
          </cell>
          <cell r="C500" t="str">
            <v>Kg</v>
          </cell>
          <cell r="D500" t="str">
            <v>Cotton Waste</v>
          </cell>
          <cell r="E500">
            <v>10.4</v>
          </cell>
          <cell r="F500" t="str">
            <v>Kg</v>
          </cell>
          <cell r="G500">
            <v>5.2</v>
          </cell>
        </row>
        <row r="501">
          <cell r="D501" t="str">
            <v xml:space="preserve">Total for 10 sq.m. </v>
          </cell>
          <cell r="G501">
            <v>14621.35</v>
          </cell>
        </row>
        <row r="502">
          <cell r="D502" t="str">
            <v>Rate for 1 sq.m.</v>
          </cell>
          <cell r="G502">
            <v>1462.1999999999998</v>
          </cell>
        </row>
        <row r="504">
          <cell r="A504">
            <v>26</v>
          </cell>
          <cell r="D504" t="str">
            <v>Supply and Paving with Rajasthan Kotta Stone Slab 20mm tk</v>
          </cell>
        </row>
        <row r="505">
          <cell r="B505">
            <v>10.5</v>
          </cell>
          <cell r="C505" t="str">
            <v>Sqm</v>
          </cell>
          <cell r="D505" t="str">
            <v>Rajasthan Kotta Stone Slab  2' x 2' and above &amp; 20mm tk</v>
          </cell>
          <cell r="E505">
            <v>550</v>
          </cell>
          <cell r="F505" t="str">
            <v>Sqm</v>
          </cell>
          <cell r="G505">
            <v>5775</v>
          </cell>
        </row>
        <row r="506">
          <cell r="B506">
            <v>0.21</v>
          </cell>
          <cell r="C506" t="str">
            <v>Cum</v>
          </cell>
          <cell r="D506" t="str">
            <v>C M 1:3</v>
          </cell>
          <cell r="E506">
            <v>4706.42</v>
          </cell>
          <cell r="F506" t="str">
            <v>Cum</v>
          </cell>
          <cell r="G506">
            <v>988.35</v>
          </cell>
        </row>
        <row r="507">
          <cell r="B507">
            <v>1.2</v>
          </cell>
          <cell r="C507" t="str">
            <v>No</v>
          </cell>
          <cell r="D507" t="str">
            <v>Mason I class</v>
          </cell>
          <cell r="E507">
            <v>999</v>
          </cell>
          <cell r="F507" t="str">
            <v>Each</v>
          </cell>
          <cell r="G507">
            <v>1198.8</v>
          </cell>
        </row>
        <row r="508">
          <cell r="B508">
            <v>1</v>
          </cell>
          <cell r="C508" t="str">
            <v>No</v>
          </cell>
          <cell r="D508" t="str">
            <v>Mason II class</v>
          </cell>
          <cell r="E508">
            <v>932</v>
          </cell>
          <cell r="F508" t="str">
            <v>Each</v>
          </cell>
          <cell r="G508">
            <v>932</v>
          </cell>
        </row>
        <row r="509">
          <cell r="B509">
            <v>1</v>
          </cell>
          <cell r="C509" t="str">
            <v>No</v>
          </cell>
          <cell r="D509" t="str">
            <v>Mazdoor I class</v>
          </cell>
          <cell r="E509">
            <v>651</v>
          </cell>
          <cell r="F509" t="str">
            <v>Each</v>
          </cell>
          <cell r="G509">
            <v>651</v>
          </cell>
        </row>
        <row r="510">
          <cell r="B510">
            <v>1</v>
          </cell>
          <cell r="C510" t="str">
            <v>No</v>
          </cell>
          <cell r="D510" t="str">
            <v>Mazdoor II class</v>
          </cell>
          <cell r="E510">
            <v>534</v>
          </cell>
          <cell r="F510" t="str">
            <v>Each</v>
          </cell>
          <cell r="G510">
            <v>534</v>
          </cell>
        </row>
        <row r="511">
          <cell r="B511">
            <v>0.5</v>
          </cell>
          <cell r="C511" t="str">
            <v>Nos</v>
          </cell>
          <cell r="D511" t="str">
            <v>stone cutter I Class</v>
          </cell>
          <cell r="E511">
            <v>766</v>
          </cell>
          <cell r="F511" t="str">
            <v>Each</v>
          </cell>
          <cell r="G511">
            <v>383</v>
          </cell>
        </row>
        <row r="512">
          <cell r="B512">
            <v>3</v>
          </cell>
          <cell r="C512" t="str">
            <v>Kg</v>
          </cell>
          <cell r="D512" t="str">
            <v>Colour Cement</v>
          </cell>
          <cell r="E512">
            <v>27.25</v>
          </cell>
          <cell r="F512" t="str">
            <v>Kg</v>
          </cell>
          <cell r="G512">
            <v>81.75</v>
          </cell>
        </row>
        <row r="513">
          <cell r="B513">
            <v>0.5</v>
          </cell>
          <cell r="C513" t="str">
            <v>Kg</v>
          </cell>
          <cell r="D513" t="str">
            <v>Cotton waste</v>
          </cell>
          <cell r="E513">
            <v>10.4</v>
          </cell>
          <cell r="F513" t="str">
            <v>Kg</v>
          </cell>
          <cell r="G513">
            <v>5.2</v>
          </cell>
        </row>
        <row r="514">
          <cell r="D514" t="str">
            <v>Total rate for 10 sqm</v>
          </cell>
          <cell r="G514">
            <v>10549.100000000002</v>
          </cell>
        </row>
        <row r="515">
          <cell r="D515" t="str">
            <v>Rate per Sqm</v>
          </cell>
          <cell r="G515">
            <v>1054.9000000000001</v>
          </cell>
        </row>
        <row r="517">
          <cell r="A517">
            <v>27</v>
          </cell>
          <cell r="D517" t="str">
            <v xml:space="preserve">Paving the floor with best approved quality fine polished Granite Stone Slabs of size 1200 x 600 of 18 / 20mm thick of Jet Black and  similar varieties with machine cut edges laid over a cement mortar bed of 20mm thick using cement mortar 1:3 (One cement and three sand) fixing the slabs with required cement slurry and laid in true right angles with minimum possible width of joints and pointing the joints with white cement mixed with matching colouring pigments etc., The granite stone slabs and other materials to be used shall be got approved by the Executive Engineer concerned before use on work, etc., complete as per standard speicification. </v>
          </cell>
        </row>
        <row r="518">
          <cell r="B518">
            <v>10</v>
          </cell>
          <cell r="C518" t="str">
            <v>Sqm</v>
          </cell>
          <cell r="D518" t="str">
            <v>Cost of Jet Black Granite slabs - 20mm thick</v>
          </cell>
          <cell r="E518">
            <v>1737</v>
          </cell>
          <cell r="F518" t="str">
            <v xml:space="preserve"> m2</v>
          </cell>
          <cell r="G518">
            <v>17370</v>
          </cell>
        </row>
        <row r="519">
          <cell r="B519">
            <v>0.21</v>
          </cell>
          <cell r="C519" t="str">
            <v>Cum</v>
          </cell>
          <cell r="D519" t="str">
            <v>Cement mortar 1:3</v>
          </cell>
          <cell r="E519">
            <v>4706.42</v>
          </cell>
          <cell r="F519" t="str">
            <v>m3</v>
          </cell>
          <cell r="G519">
            <v>988.35</v>
          </cell>
        </row>
        <row r="520">
          <cell r="B520">
            <v>4</v>
          </cell>
          <cell r="C520" t="str">
            <v>Kg</v>
          </cell>
          <cell r="D520" t="str">
            <v>Colour White cement</v>
          </cell>
          <cell r="E520">
            <v>27.25</v>
          </cell>
          <cell r="F520" t="str">
            <v>KG</v>
          </cell>
          <cell r="G520">
            <v>109</v>
          </cell>
        </row>
        <row r="521">
          <cell r="B521">
            <v>1.1000000000000001</v>
          </cell>
          <cell r="C521" t="str">
            <v>Nos</v>
          </cell>
          <cell r="D521" t="str">
            <v>Mason I class</v>
          </cell>
          <cell r="E521">
            <v>999</v>
          </cell>
          <cell r="F521" t="str">
            <v>Each</v>
          </cell>
          <cell r="G521">
            <v>1098.9000000000001</v>
          </cell>
        </row>
        <row r="522">
          <cell r="B522">
            <v>2.7</v>
          </cell>
          <cell r="C522" t="str">
            <v>Nos</v>
          </cell>
          <cell r="D522" t="str">
            <v>Mason II class</v>
          </cell>
          <cell r="E522">
            <v>932</v>
          </cell>
          <cell r="F522" t="str">
            <v>Each</v>
          </cell>
          <cell r="G522">
            <v>2516.4</v>
          </cell>
        </row>
        <row r="523">
          <cell r="B523">
            <v>2.7</v>
          </cell>
          <cell r="C523" t="str">
            <v>Nos</v>
          </cell>
          <cell r="D523" t="str">
            <v>Mazdoor I category</v>
          </cell>
          <cell r="E523">
            <v>651</v>
          </cell>
          <cell r="F523" t="str">
            <v>Each</v>
          </cell>
          <cell r="G523">
            <v>1757.7</v>
          </cell>
        </row>
        <row r="524">
          <cell r="B524">
            <v>3.3</v>
          </cell>
          <cell r="C524" t="str">
            <v>Nos</v>
          </cell>
          <cell r="D524" t="str">
            <v>Mazdoor II category</v>
          </cell>
          <cell r="E524">
            <v>534</v>
          </cell>
          <cell r="F524" t="str">
            <v>Each</v>
          </cell>
          <cell r="G524">
            <v>1762.2</v>
          </cell>
        </row>
        <row r="525">
          <cell r="B525">
            <v>0.5</v>
          </cell>
          <cell r="C525" t="str">
            <v>No</v>
          </cell>
          <cell r="D525" t="str">
            <v>Stone Cutter</v>
          </cell>
          <cell r="E525">
            <v>0</v>
          </cell>
          <cell r="F525" t="str">
            <v>Each</v>
          </cell>
          <cell r="G525">
            <v>0</v>
          </cell>
        </row>
        <row r="526">
          <cell r="B526">
            <v>14</v>
          </cell>
          <cell r="C526" t="str">
            <v>Kg</v>
          </cell>
          <cell r="D526" t="str">
            <v>Cement slurry</v>
          </cell>
          <cell r="E526">
            <v>6.04</v>
          </cell>
          <cell r="F526" t="str">
            <v>KG</v>
          </cell>
          <cell r="G526">
            <v>84.56</v>
          </cell>
        </row>
        <row r="527">
          <cell r="B527">
            <v>0.5</v>
          </cell>
          <cell r="C527" t="str">
            <v>Kg</v>
          </cell>
          <cell r="D527" t="str">
            <v>Cottan waste</v>
          </cell>
          <cell r="E527">
            <v>10.4</v>
          </cell>
          <cell r="F527" t="str">
            <v>KG</v>
          </cell>
          <cell r="G527">
            <v>5.2</v>
          </cell>
        </row>
        <row r="528">
          <cell r="D528" t="str">
            <v>Total Rate per 10 Sqm</v>
          </cell>
          <cell r="G528">
            <v>25692.310000000005</v>
          </cell>
        </row>
        <row r="529">
          <cell r="D529" t="str">
            <v>Rate per  sqm</v>
          </cell>
          <cell r="G529">
            <v>2569.1999999999998</v>
          </cell>
        </row>
        <row r="531">
          <cell r="A531">
            <v>28</v>
          </cell>
          <cell r="D531" t="str">
            <v xml:space="preserve">Flooring with following ceramic tiles of size 305 x 305 x 6 mm laid over 20 mm thick cement mortar 1:3 (One Cement and Three Sand)  base mortar over the existing slab / floor including cutting the tiles to the required size with special cutter wherever necessary, laying in position and pointing with white cement mixed with colouring pigment at the rate of 0.3 Kg. / sq.m. etc., complete </v>
          </cell>
        </row>
        <row r="532">
          <cell r="D532" t="str">
            <v>Self Designed Colour Ceramic Tiles of size 305 x 305 x 6mm (Observed Data)</v>
          </cell>
        </row>
        <row r="533">
          <cell r="B533">
            <v>108</v>
          </cell>
          <cell r="C533" t="str">
            <v>Nos.</v>
          </cell>
          <cell r="D533" t="str">
            <v>Cost of Tiles</v>
          </cell>
          <cell r="E533">
            <v>49</v>
          </cell>
          <cell r="F533" t="str">
            <v>Each</v>
          </cell>
          <cell r="G533">
            <v>5292</v>
          </cell>
        </row>
        <row r="534">
          <cell r="B534">
            <v>0.21</v>
          </cell>
          <cell r="C534" t="str">
            <v>cu.m.</v>
          </cell>
          <cell r="D534" t="str">
            <v>Cement Mortar 1:3</v>
          </cell>
          <cell r="E534">
            <v>4711.42</v>
          </cell>
          <cell r="F534" t="str">
            <v>cu.m.</v>
          </cell>
          <cell r="G534">
            <v>989.4</v>
          </cell>
        </row>
        <row r="535">
          <cell r="B535">
            <v>3</v>
          </cell>
          <cell r="C535" t="str">
            <v>Kg</v>
          </cell>
          <cell r="D535" t="str">
            <v>White Cement mixed with colour pigments</v>
          </cell>
          <cell r="E535">
            <v>27.25</v>
          </cell>
          <cell r="F535" t="str">
            <v>Kg</v>
          </cell>
          <cell r="G535">
            <v>81.75</v>
          </cell>
        </row>
        <row r="536">
          <cell r="B536">
            <v>1.2</v>
          </cell>
          <cell r="C536" t="str">
            <v>Nos.</v>
          </cell>
          <cell r="D536" t="str">
            <v>Mason I Class</v>
          </cell>
          <cell r="E536">
            <v>999</v>
          </cell>
          <cell r="F536" t="str">
            <v>Each</v>
          </cell>
          <cell r="G536">
            <v>1198.8</v>
          </cell>
        </row>
        <row r="537">
          <cell r="B537">
            <v>1</v>
          </cell>
          <cell r="C537" t="str">
            <v>Nos.</v>
          </cell>
          <cell r="D537" t="str">
            <v>Mason II Class</v>
          </cell>
          <cell r="E537">
            <v>932</v>
          </cell>
          <cell r="F537" t="str">
            <v>Each</v>
          </cell>
          <cell r="G537">
            <v>932</v>
          </cell>
        </row>
        <row r="538">
          <cell r="B538">
            <v>0.5</v>
          </cell>
          <cell r="C538" t="str">
            <v>Nos.</v>
          </cell>
          <cell r="D538" t="str">
            <v>Stone Cutter I Class</v>
          </cell>
          <cell r="E538">
            <v>766</v>
          </cell>
          <cell r="F538" t="str">
            <v>Each</v>
          </cell>
          <cell r="G538">
            <v>383</v>
          </cell>
        </row>
        <row r="539">
          <cell r="B539">
            <v>1</v>
          </cell>
          <cell r="C539" t="str">
            <v>Nos.</v>
          </cell>
          <cell r="D539" t="str">
            <v>Mazdoor I Class</v>
          </cell>
          <cell r="E539">
            <v>651</v>
          </cell>
          <cell r="F539" t="str">
            <v>Each</v>
          </cell>
          <cell r="G539">
            <v>651</v>
          </cell>
        </row>
        <row r="540">
          <cell r="B540">
            <v>1</v>
          </cell>
          <cell r="C540" t="str">
            <v>Nos.</v>
          </cell>
          <cell r="D540" t="str">
            <v>Mazdoor II Class</v>
          </cell>
          <cell r="E540">
            <v>534</v>
          </cell>
          <cell r="F540" t="str">
            <v>Each</v>
          </cell>
          <cell r="G540">
            <v>534</v>
          </cell>
        </row>
        <row r="541">
          <cell r="B541">
            <v>0.5</v>
          </cell>
          <cell r="C541" t="str">
            <v>Kg</v>
          </cell>
          <cell r="D541" t="str">
            <v>Cotton Waste</v>
          </cell>
          <cell r="E541">
            <v>10.4</v>
          </cell>
          <cell r="F541" t="str">
            <v>Kg</v>
          </cell>
          <cell r="G541">
            <v>5.2</v>
          </cell>
        </row>
        <row r="542">
          <cell r="D542" t="str">
            <v xml:space="preserve">Total for 10 sq.m. </v>
          </cell>
          <cell r="G542">
            <v>10067.150000000001</v>
          </cell>
        </row>
        <row r="543">
          <cell r="D543" t="str">
            <v>Rate for 1 sq.m.</v>
          </cell>
          <cell r="G543">
            <v>1006.8000000000001</v>
          </cell>
        </row>
        <row r="545">
          <cell r="A545">
            <v>29</v>
          </cell>
          <cell r="D545" t="str">
            <v>Dadooing with printed design colour glazed tiles of size 300 x 450 x 8mm</v>
          </cell>
        </row>
        <row r="546">
          <cell r="B546">
            <v>75</v>
          </cell>
          <cell r="C546" t="str">
            <v>Nos.</v>
          </cell>
          <cell r="D546" t="str">
            <v xml:space="preserve">Cost of Tiles </v>
          </cell>
          <cell r="E546">
            <v>62.4</v>
          </cell>
          <cell r="F546" t="str">
            <v>Each</v>
          </cell>
          <cell r="G546">
            <v>4680</v>
          </cell>
        </row>
        <row r="547">
          <cell r="B547">
            <v>0.1</v>
          </cell>
          <cell r="C547" t="str">
            <v>cu.m.</v>
          </cell>
          <cell r="D547" t="str">
            <v>Cement mortar 1:2</v>
          </cell>
          <cell r="E547">
            <v>6156.02</v>
          </cell>
          <cell r="F547" t="str">
            <v>cu.m.</v>
          </cell>
          <cell r="G547">
            <v>615.6</v>
          </cell>
        </row>
        <row r="548">
          <cell r="B548">
            <v>4</v>
          </cell>
          <cell r="C548" t="str">
            <v>Kg</v>
          </cell>
          <cell r="D548" t="str">
            <v>color cement</v>
          </cell>
          <cell r="E548">
            <v>27.25</v>
          </cell>
          <cell r="F548" t="str">
            <v>Kg</v>
          </cell>
          <cell r="G548">
            <v>109</v>
          </cell>
        </row>
        <row r="549">
          <cell r="B549">
            <v>1.1000000000000001</v>
          </cell>
          <cell r="C549" t="str">
            <v>Nos.</v>
          </cell>
          <cell r="D549" t="str">
            <v>Mason I Class</v>
          </cell>
          <cell r="E549">
            <v>999</v>
          </cell>
          <cell r="F549" t="str">
            <v>Each</v>
          </cell>
          <cell r="G549">
            <v>1098.9000000000001</v>
          </cell>
        </row>
        <row r="550">
          <cell r="B550">
            <v>4.0999999999999996</v>
          </cell>
          <cell r="C550" t="str">
            <v>Nos.</v>
          </cell>
          <cell r="D550" t="str">
            <v>Mason II Class</v>
          </cell>
          <cell r="E550">
            <v>932</v>
          </cell>
          <cell r="F550" t="str">
            <v>Each</v>
          </cell>
          <cell r="G550">
            <v>3821.2</v>
          </cell>
        </row>
        <row r="551">
          <cell r="B551">
            <v>2.7</v>
          </cell>
          <cell r="C551" t="str">
            <v>Nos.</v>
          </cell>
          <cell r="D551" t="str">
            <v>Mazdoor I Class</v>
          </cell>
          <cell r="E551">
            <v>651</v>
          </cell>
          <cell r="F551" t="str">
            <v>Each</v>
          </cell>
          <cell r="G551">
            <v>1757.7</v>
          </cell>
        </row>
        <row r="552">
          <cell r="B552">
            <v>3.3</v>
          </cell>
          <cell r="C552" t="str">
            <v>Nos.</v>
          </cell>
          <cell r="D552" t="str">
            <v>Mazdoor II Class</v>
          </cell>
          <cell r="E552">
            <v>534</v>
          </cell>
          <cell r="F552" t="str">
            <v>Each</v>
          </cell>
          <cell r="G552">
            <v>1762.2</v>
          </cell>
        </row>
        <row r="553">
          <cell r="D553" t="str">
            <v>Total for 10 sq.m.</v>
          </cell>
          <cell r="G553">
            <v>13844.600000000002</v>
          </cell>
        </row>
        <row r="554">
          <cell r="D554" t="str">
            <v>Rate for 1 sq.m.</v>
          </cell>
          <cell r="G554">
            <v>1384.5</v>
          </cell>
        </row>
        <row r="555">
          <cell r="A555">
            <v>30</v>
          </cell>
          <cell r="D555" t="str">
            <v xml:space="preserve">Paving the floor with pre-polished concrete anti-skid step tiles (Required shape and design) of 20mm thick of approved quality and colour laid in Cement Mortar 1:3 (One Cement and Three sand) 20mm thick and pointed with white cement mixed with colouring pigment at the rate of 0.40 Kg. / sq.m., curing, etc., complete complying with standard specification </v>
          </cell>
        </row>
        <row r="556">
          <cell r="D556" t="str">
            <v>Using anti-skid step tiles (Observed Data)</v>
          </cell>
        </row>
        <row r="557">
          <cell r="B557">
            <v>10</v>
          </cell>
          <cell r="C557" t="str">
            <v>sq.m.</v>
          </cell>
          <cell r="D557" t="str">
            <v>Pre-polished concrete anti-skid step tiles</v>
          </cell>
          <cell r="E557">
            <v>525</v>
          </cell>
          <cell r="F557" t="str">
            <v>sq.m.</v>
          </cell>
          <cell r="G557">
            <v>5250</v>
          </cell>
        </row>
        <row r="558">
          <cell r="B558">
            <v>0.21</v>
          </cell>
          <cell r="C558" t="str">
            <v>cu.m.</v>
          </cell>
          <cell r="D558" t="str">
            <v>Cement Mortar 1:3</v>
          </cell>
          <cell r="E558">
            <v>4706.42</v>
          </cell>
          <cell r="F558" t="str">
            <v>cu.m.</v>
          </cell>
          <cell r="G558">
            <v>988.35</v>
          </cell>
        </row>
        <row r="559">
          <cell r="B559">
            <v>1.1000000000000001</v>
          </cell>
          <cell r="C559" t="str">
            <v>Nos.</v>
          </cell>
          <cell r="D559" t="str">
            <v>Mason I st Class</v>
          </cell>
          <cell r="E559">
            <v>999</v>
          </cell>
          <cell r="F559" t="str">
            <v>Nos.</v>
          </cell>
          <cell r="G559">
            <v>1098.9000000000001</v>
          </cell>
        </row>
        <row r="560">
          <cell r="B560">
            <v>2.7</v>
          </cell>
          <cell r="C560" t="str">
            <v>Nos.</v>
          </cell>
          <cell r="D560" t="str">
            <v>Mason II Class</v>
          </cell>
          <cell r="E560">
            <v>932</v>
          </cell>
          <cell r="F560" t="str">
            <v>Nos.</v>
          </cell>
          <cell r="G560">
            <v>2516.4</v>
          </cell>
        </row>
        <row r="561">
          <cell r="B561">
            <v>2.7</v>
          </cell>
          <cell r="C561" t="str">
            <v>Nos.</v>
          </cell>
          <cell r="D561" t="str">
            <v>Mazdoor I Class</v>
          </cell>
          <cell r="E561">
            <v>651</v>
          </cell>
          <cell r="F561" t="str">
            <v>Nos.</v>
          </cell>
          <cell r="G561">
            <v>1757.7</v>
          </cell>
        </row>
        <row r="562">
          <cell r="B562">
            <v>3.3</v>
          </cell>
          <cell r="C562" t="str">
            <v>Nos.</v>
          </cell>
          <cell r="D562" t="str">
            <v>Mazdoor II Class</v>
          </cell>
          <cell r="E562">
            <v>534</v>
          </cell>
          <cell r="F562" t="str">
            <v>Nos.</v>
          </cell>
          <cell r="G562">
            <v>1762.2</v>
          </cell>
        </row>
        <row r="563">
          <cell r="B563">
            <v>4</v>
          </cell>
          <cell r="C563" t="str">
            <v>Kg</v>
          </cell>
          <cell r="D563" t="str">
            <v>Colour Cement</v>
          </cell>
          <cell r="E563">
            <v>27.25</v>
          </cell>
          <cell r="F563" t="str">
            <v>Kg</v>
          </cell>
          <cell r="G563">
            <v>109</v>
          </cell>
        </row>
        <row r="564">
          <cell r="D564" t="str">
            <v>Rate for 10 sq.m.</v>
          </cell>
          <cell r="G564">
            <v>13482.550000000001</v>
          </cell>
        </row>
        <row r="565">
          <cell r="D565" t="str">
            <v>Rate for 1 sq.m.</v>
          </cell>
          <cell r="G565">
            <v>1348.3000000000002</v>
          </cell>
        </row>
        <row r="567">
          <cell r="A567">
            <v>31</v>
          </cell>
          <cell r="D567" t="str">
            <v xml:space="preserve">Paving the floor with pre-polished concrete anti-skid tiles (Required shape and design) of 20mm thick of approved quality and colour laid in Cement Mortar 1:3 (One Cement and Three crushed stone sand) 20mm thick and pointed with white cement mixed with colouring pigment at the rate of 0.40 Kg. / sq.m., curing, etc., complete complying with standard specification and as directed by the departmental officers.  </v>
          </cell>
        </row>
        <row r="568">
          <cell r="D568" t="str">
            <v>Using anti-skid tiles (Observed Data)</v>
          </cell>
        </row>
        <row r="569">
          <cell r="B569">
            <v>10</v>
          </cell>
          <cell r="C569" t="str">
            <v>sq.m.</v>
          </cell>
          <cell r="D569" t="str">
            <v>Pre-polished concrete anti-skid tiles</v>
          </cell>
          <cell r="E569">
            <v>653</v>
          </cell>
          <cell r="F569" t="str">
            <v>sq.m.</v>
          </cell>
          <cell r="G569">
            <v>6530</v>
          </cell>
        </row>
        <row r="570">
          <cell r="B570">
            <v>0.21</v>
          </cell>
          <cell r="C570" t="str">
            <v>cu.m.</v>
          </cell>
          <cell r="D570" t="str">
            <v>Cement Mortar 1:3</v>
          </cell>
          <cell r="E570">
            <v>4706.42</v>
          </cell>
          <cell r="F570" t="str">
            <v>cu.m.</v>
          </cell>
          <cell r="G570">
            <v>988.35</v>
          </cell>
        </row>
        <row r="571">
          <cell r="B571">
            <v>1.1000000000000001</v>
          </cell>
          <cell r="C571" t="str">
            <v>Nos.</v>
          </cell>
          <cell r="D571" t="str">
            <v>Mason I st Class</v>
          </cell>
          <cell r="E571">
            <v>999</v>
          </cell>
          <cell r="F571" t="str">
            <v>Each</v>
          </cell>
          <cell r="G571">
            <v>1098.9000000000001</v>
          </cell>
        </row>
        <row r="572">
          <cell r="B572">
            <v>2.7</v>
          </cell>
          <cell r="C572" t="str">
            <v>Nos.</v>
          </cell>
          <cell r="D572" t="str">
            <v>Mason II Class</v>
          </cell>
          <cell r="E572">
            <v>932</v>
          </cell>
          <cell r="F572" t="str">
            <v>Each</v>
          </cell>
          <cell r="G572">
            <v>2516.4</v>
          </cell>
        </row>
        <row r="573">
          <cell r="B573">
            <v>2.7</v>
          </cell>
          <cell r="C573" t="str">
            <v>Nos.</v>
          </cell>
          <cell r="D573" t="str">
            <v>Mazdoor I Class</v>
          </cell>
          <cell r="E573">
            <v>651</v>
          </cell>
          <cell r="F573" t="str">
            <v>Each</v>
          </cell>
          <cell r="G573">
            <v>1757.7</v>
          </cell>
        </row>
        <row r="574">
          <cell r="B574">
            <v>3.3</v>
          </cell>
          <cell r="C574" t="str">
            <v>Nos.</v>
          </cell>
          <cell r="D574" t="str">
            <v>Mazdoor II Class</v>
          </cell>
          <cell r="E574">
            <v>534</v>
          </cell>
          <cell r="F574" t="str">
            <v>Each</v>
          </cell>
          <cell r="G574">
            <v>1762.2</v>
          </cell>
        </row>
        <row r="575">
          <cell r="B575">
            <v>4</v>
          </cell>
          <cell r="C575" t="str">
            <v>Kg</v>
          </cell>
          <cell r="D575" t="str">
            <v>Colour Cement</v>
          </cell>
          <cell r="E575">
            <v>27.25</v>
          </cell>
          <cell r="F575" t="str">
            <v>Kg</v>
          </cell>
          <cell r="G575">
            <v>109</v>
          </cell>
        </row>
        <row r="576">
          <cell r="D576" t="str">
            <v>Rate for 10 sq.m.</v>
          </cell>
          <cell r="G576">
            <v>14762.550000000001</v>
          </cell>
        </row>
        <row r="577">
          <cell r="D577" t="str">
            <v>Rate for 1 sq.m.</v>
          </cell>
          <cell r="G577">
            <v>1476.3000000000002</v>
          </cell>
        </row>
        <row r="579">
          <cell r="A579">
            <v>32</v>
          </cell>
          <cell r="B579">
            <v>10</v>
          </cell>
          <cell r="C579" t="str">
            <v>Sqm</v>
          </cell>
          <cell r="D579" t="str">
            <v>Plastering with CM 1: 5  12mm tk</v>
          </cell>
        </row>
        <row r="580">
          <cell r="B580">
            <v>0.14000000000000001</v>
          </cell>
          <cell r="C580" t="str">
            <v>Cum</v>
          </cell>
          <cell r="D580" t="str">
            <v>Cement Mortar 1:5 with P.Sand</v>
          </cell>
          <cell r="E580">
            <v>3551.74</v>
          </cell>
          <cell r="F580" t="str">
            <v>Sqm</v>
          </cell>
          <cell r="G580">
            <v>497.24</v>
          </cell>
        </row>
        <row r="581">
          <cell r="B581">
            <v>1.1000000000000001</v>
          </cell>
          <cell r="C581" t="str">
            <v>Nos</v>
          </cell>
          <cell r="D581" t="str">
            <v>Mason I class</v>
          </cell>
          <cell r="E581">
            <v>999</v>
          </cell>
          <cell r="F581" t="str">
            <v>Each</v>
          </cell>
          <cell r="G581">
            <v>1098.9000000000001</v>
          </cell>
        </row>
        <row r="582">
          <cell r="B582">
            <v>0.5</v>
          </cell>
          <cell r="C582" t="str">
            <v>Nos</v>
          </cell>
          <cell r="D582" t="str">
            <v>Mazdoor I class</v>
          </cell>
          <cell r="E582">
            <v>651</v>
          </cell>
          <cell r="F582" t="str">
            <v>Each</v>
          </cell>
          <cell r="G582">
            <v>325.5</v>
          </cell>
        </row>
        <row r="583">
          <cell r="B583">
            <v>1.1000000000000001</v>
          </cell>
          <cell r="C583" t="str">
            <v>Nos</v>
          </cell>
          <cell r="D583" t="str">
            <v>Mazdoor II  class</v>
          </cell>
          <cell r="E583">
            <v>534</v>
          </cell>
          <cell r="F583" t="str">
            <v>Each</v>
          </cell>
          <cell r="G583">
            <v>587.4</v>
          </cell>
        </row>
        <row r="584">
          <cell r="D584" t="str">
            <v>Total Rate Per 10 sqm</v>
          </cell>
          <cell r="G584">
            <v>2509.04</v>
          </cell>
        </row>
        <row r="585">
          <cell r="D585" t="str">
            <v>Rate per  Sqm</v>
          </cell>
          <cell r="G585">
            <v>251</v>
          </cell>
        </row>
        <row r="586">
          <cell r="A586">
            <v>33</v>
          </cell>
          <cell r="D586" t="str">
            <v xml:space="preserve">Special ceiling plastering and finishing the exposed surface of all RCC items of work such as slabs, beams, sunshades, facia, canopy slab, staircase waist slab, landing slab etc., with Cement Mortar 1:3 (One Cement and Three P.Sand) 10mm thick </v>
          </cell>
        </row>
        <row r="587">
          <cell r="B587">
            <v>0.1</v>
          </cell>
          <cell r="C587" t="str">
            <v>cu.m.</v>
          </cell>
          <cell r="D587" t="str">
            <v>Cement mortar 1:3 with P.Sand</v>
          </cell>
          <cell r="E587">
            <v>4711.42</v>
          </cell>
          <cell r="F587" t="str">
            <v>cu.m.</v>
          </cell>
          <cell r="G587">
            <v>471.14200000000005</v>
          </cell>
        </row>
        <row r="588">
          <cell r="B588">
            <v>1.1000000000000001</v>
          </cell>
          <cell r="C588" t="str">
            <v>Nos.</v>
          </cell>
          <cell r="D588" t="str">
            <v>Mason I Class</v>
          </cell>
          <cell r="E588">
            <v>999</v>
          </cell>
          <cell r="F588" t="str">
            <v>Each</v>
          </cell>
          <cell r="G588">
            <v>1098.9000000000001</v>
          </cell>
        </row>
        <row r="589">
          <cell r="B589">
            <v>1.1000000000000001</v>
          </cell>
          <cell r="C589" t="str">
            <v>Nos.</v>
          </cell>
          <cell r="D589" t="str">
            <v>Mazdoor I Class</v>
          </cell>
          <cell r="E589">
            <v>651</v>
          </cell>
          <cell r="F589" t="str">
            <v>Each</v>
          </cell>
          <cell r="G589">
            <v>716.1</v>
          </cell>
        </row>
        <row r="590">
          <cell r="B590">
            <v>1.1000000000000001</v>
          </cell>
          <cell r="C590" t="str">
            <v>Nos.</v>
          </cell>
          <cell r="D590" t="str">
            <v>Mazdoor II Class</v>
          </cell>
          <cell r="E590">
            <v>534</v>
          </cell>
          <cell r="F590" t="str">
            <v>Each</v>
          </cell>
          <cell r="G590">
            <v>587.40000000000009</v>
          </cell>
        </row>
        <row r="591">
          <cell r="D591" t="str">
            <v>Total for 10 sq.m.</v>
          </cell>
          <cell r="G591">
            <v>2873.5420000000004</v>
          </cell>
        </row>
        <row r="592">
          <cell r="D592" t="str">
            <v>Rate per  Sqm</v>
          </cell>
          <cell r="G592">
            <v>287.40000000000003</v>
          </cell>
        </row>
        <row r="594">
          <cell r="A594">
            <v>34</v>
          </cell>
          <cell r="D594" t="str">
            <v>Dismantling clearing away and carefully stacking materials useful for reuse - one course of pressed tiles roof finish in cement mortar.</v>
          </cell>
        </row>
        <row r="595">
          <cell r="D595" t="str">
            <v>P.22 SI No. W0038</v>
          </cell>
          <cell r="E595">
            <v>23.2</v>
          </cell>
          <cell r="F595" t="str">
            <v>Sqm</v>
          </cell>
          <cell r="G595">
            <v>23.2</v>
          </cell>
        </row>
        <row r="597">
          <cell r="A597">
            <v>35</v>
          </cell>
          <cell r="B597">
            <v>10</v>
          </cell>
          <cell r="C597" t="str">
            <v>Cum</v>
          </cell>
          <cell r="D597" t="str">
            <v xml:space="preserve">Weathering Course with broken 20mm brick jelly  lime Concrete 1:2:5 </v>
          </cell>
        </row>
        <row r="598">
          <cell r="B598">
            <v>12.8</v>
          </cell>
          <cell r="C598" t="str">
            <v>Cum</v>
          </cell>
          <cell r="D598" t="str">
            <v>Brick jelly 20mm</v>
          </cell>
          <cell r="E598">
            <v>906.94</v>
          </cell>
          <cell r="F598" t="str">
            <v>Cum</v>
          </cell>
          <cell r="G598">
            <v>11608.83</v>
          </cell>
        </row>
        <row r="599">
          <cell r="B599">
            <v>5</v>
          </cell>
          <cell r="C599" t="str">
            <v>Cum</v>
          </cell>
          <cell r="D599" t="str">
            <v>Slacked Lime</v>
          </cell>
          <cell r="E599">
            <v>1086.58</v>
          </cell>
          <cell r="F599" t="str">
            <v>Cum</v>
          </cell>
          <cell r="G599">
            <v>5432.9</v>
          </cell>
        </row>
        <row r="600">
          <cell r="B600">
            <v>1.8</v>
          </cell>
          <cell r="C600" t="str">
            <v>Nos</v>
          </cell>
          <cell r="D600" t="str">
            <v>Mason I class</v>
          </cell>
          <cell r="E600">
            <v>999</v>
          </cell>
          <cell r="F600" t="str">
            <v>Each</v>
          </cell>
          <cell r="G600">
            <v>1798.2</v>
          </cell>
        </row>
        <row r="601">
          <cell r="B601">
            <v>17.7</v>
          </cell>
          <cell r="C601" t="str">
            <v>Nos</v>
          </cell>
          <cell r="D601" t="str">
            <v>Mazdoor I class</v>
          </cell>
          <cell r="E601">
            <v>651</v>
          </cell>
          <cell r="F601" t="str">
            <v>Each</v>
          </cell>
          <cell r="G601">
            <v>11522.7</v>
          </cell>
        </row>
        <row r="602">
          <cell r="B602">
            <v>14.1</v>
          </cell>
          <cell r="C602" t="str">
            <v>Nos</v>
          </cell>
          <cell r="D602" t="str">
            <v>Mazdoor II class</v>
          </cell>
          <cell r="E602">
            <v>534</v>
          </cell>
          <cell r="F602" t="str">
            <v>Each</v>
          </cell>
          <cell r="G602">
            <v>7529.4</v>
          </cell>
        </row>
        <row r="603">
          <cell r="D603" t="str">
            <v>Total Rate per 10 cum</v>
          </cell>
          <cell r="G603">
            <v>37892.03</v>
          </cell>
        </row>
        <row r="604">
          <cell r="D604" t="str">
            <v xml:space="preserve">Rate per Cum </v>
          </cell>
          <cell r="G604">
            <v>3789.2</v>
          </cell>
        </row>
        <row r="606">
          <cell r="A606">
            <v>36</v>
          </cell>
          <cell r="B606">
            <v>10</v>
          </cell>
          <cell r="C606" t="str">
            <v>Sqm</v>
          </cell>
          <cell r="D606" t="str">
            <v>Finishing the Top of Roof with One course of machine Pressed Tiles 230 x 230 x 20mm</v>
          </cell>
        </row>
        <row r="607">
          <cell r="D607" t="str">
            <v>SUB DATA</v>
          </cell>
        </row>
        <row r="608">
          <cell r="D608" t="str">
            <v>Pointing with CM 1:3 for Pressed Tiles</v>
          </cell>
        </row>
        <row r="609">
          <cell r="B609">
            <v>0.04</v>
          </cell>
          <cell r="C609" t="str">
            <v>Cum</v>
          </cell>
          <cell r="D609" t="str">
            <v>C M 1 : 3</v>
          </cell>
          <cell r="E609">
            <v>4706.42</v>
          </cell>
          <cell r="F609" t="str">
            <v>Cum</v>
          </cell>
          <cell r="G609">
            <v>188.26</v>
          </cell>
        </row>
        <row r="610">
          <cell r="B610">
            <v>0.38400000000000001</v>
          </cell>
          <cell r="C610" t="str">
            <v>Kg</v>
          </cell>
          <cell r="D610" t="str">
            <v>Water Proofing Compound</v>
          </cell>
          <cell r="E610">
            <v>42.7</v>
          </cell>
          <cell r="F610" t="str">
            <v>Kg</v>
          </cell>
          <cell r="G610">
            <v>16.399999999999999</v>
          </cell>
        </row>
        <row r="611">
          <cell r="B611">
            <v>2.2000000000000002</v>
          </cell>
          <cell r="C611" t="str">
            <v>Nos</v>
          </cell>
          <cell r="D611" t="str">
            <v>Mason II class</v>
          </cell>
          <cell r="E611">
            <v>932</v>
          </cell>
          <cell r="F611" t="str">
            <v>Each</v>
          </cell>
          <cell r="G611">
            <v>2050.4</v>
          </cell>
        </row>
        <row r="612">
          <cell r="B612">
            <v>0.5</v>
          </cell>
          <cell r="C612" t="str">
            <v>Nos</v>
          </cell>
          <cell r="D612" t="str">
            <v>Mazdoor I class</v>
          </cell>
          <cell r="E612">
            <v>651</v>
          </cell>
          <cell r="F612" t="str">
            <v>Each</v>
          </cell>
          <cell r="G612">
            <v>325.5</v>
          </cell>
        </row>
        <row r="613">
          <cell r="B613">
            <v>1.1000000000000001</v>
          </cell>
          <cell r="C613" t="str">
            <v>Nos</v>
          </cell>
          <cell r="D613" t="str">
            <v>Mazdoor II class</v>
          </cell>
          <cell r="E613">
            <v>534</v>
          </cell>
          <cell r="F613" t="str">
            <v>Each</v>
          </cell>
          <cell r="G613">
            <v>587.4</v>
          </cell>
        </row>
        <row r="614">
          <cell r="D614" t="str">
            <v>Total rate for 10 sqm</v>
          </cell>
          <cell r="G614">
            <v>3167.96</v>
          </cell>
        </row>
        <row r="615">
          <cell r="D615" t="str">
            <v>Rate per Sqm</v>
          </cell>
          <cell r="G615">
            <v>316.8</v>
          </cell>
        </row>
        <row r="617">
          <cell r="D617" t="str">
            <v>MAIN DATA</v>
          </cell>
        </row>
        <row r="618">
          <cell r="B618">
            <v>189</v>
          </cell>
          <cell r="C618" t="str">
            <v>Nos</v>
          </cell>
          <cell r="D618" t="str">
            <v>Pressed Tiles 230 x 230 x 20 mm</v>
          </cell>
          <cell r="E618">
            <v>16182.72</v>
          </cell>
          <cell r="F618" t="str">
            <v>1000 nos</v>
          </cell>
          <cell r="G618">
            <v>3058.53</v>
          </cell>
        </row>
        <row r="619">
          <cell r="B619">
            <v>0.12</v>
          </cell>
          <cell r="C619" t="str">
            <v>Cum</v>
          </cell>
          <cell r="D619" t="str">
            <v>C M 1:3</v>
          </cell>
          <cell r="E619">
            <v>4706.42</v>
          </cell>
          <cell r="F619" t="str">
            <v>Cum</v>
          </cell>
          <cell r="G619">
            <v>564.77</v>
          </cell>
        </row>
        <row r="620">
          <cell r="B620">
            <v>1.1519999999999999</v>
          </cell>
          <cell r="C620" t="str">
            <v>Kg</v>
          </cell>
          <cell r="D620" t="str">
            <v>Water Proofing Compound</v>
          </cell>
          <cell r="E620">
            <v>42.7</v>
          </cell>
          <cell r="F620" t="str">
            <v>Kg</v>
          </cell>
          <cell r="G620">
            <v>49.19</v>
          </cell>
        </row>
        <row r="621">
          <cell r="B621">
            <v>10</v>
          </cell>
          <cell r="C621" t="str">
            <v>Sqm</v>
          </cell>
          <cell r="D621" t="str">
            <v>Pointing with CM 1:3</v>
          </cell>
          <cell r="E621">
            <v>316.8</v>
          </cell>
          <cell r="F621" t="str">
            <v>Sqm</v>
          </cell>
          <cell r="G621">
            <v>3168</v>
          </cell>
        </row>
        <row r="622">
          <cell r="B622">
            <v>1.1000000000000001</v>
          </cell>
          <cell r="C622" t="str">
            <v>Nos</v>
          </cell>
          <cell r="D622" t="str">
            <v>Mason I class</v>
          </cell>
          <cell r="E622">
            <v>999</v>
          </cell>
          <cell r="F622" t="str">
            <v>Each</v>
          </cell>
          <cell r="G622">
            <v>1098.9000000000001</v>
          </cell>
        </row>
        <row r="623">
          <cell r="B623">
            <v>2.1</v>
          </cell>
          <cell r="C623" t="str">
            <v>Nos</v>
          </cell>
          <cell r="D623" t="str">
            <v>Mason II class</v>
          </cell>
          <cell r="E623">
            <v>932</v>
          </cell>
          <cell r="F623" t="str">
            <v>Each</v>
          </cell>
          <cell r="G623">
            <v>1957.2</v>
          </cell>
        </row>
        <row r="624">
          <cell r="B624">
            <v>2.2000000000000002</v>
          </cell>
          <cell r="C624" t="str">
            <v>Nos</v>
          </cell>
          <cell r="D624" t="str">
            <v>Mazdoor I class</v>
          </cell>
          <cell r="E624">
            <v>651</v>
          </cell>
          <cell r="F624" t="str">
            <v>Each</v>
          </cell>
          <cell r="G624">
            <v>1432.2</v>
          </cell>
        </row>
        <row r="625">
          <cell r="B625">
            <v>1.1000000000000001</v>
          </cell>
          <cell r="C625" t="str">
            <v>Nos</v>
          </cell>
          <cell r="D625" t="str">
            <v>Mazdoor II class</v>
          </cell>
          <cell r="E625">
            <v>534</v>
          </cell>
          <cell r="F625" t="str">
            <v>Each</v>
          </cell>
          <cell r="G625">
            <v>587.4</v>
          </cell>
        </row>
        <row r="626">
          <cell r="D626" t="str">
            <v>Total rate for 10 sqm</v>
          </cell>
          <cell r="G626">
            <v>11916.19</v>
          </cell>
        </row>
        <row r="627">
          <cell r="D627" t="str">
            <v>Rate per Sqm</v>
          </cell>
          <cell r="G627">
            <v>1192</v>
          </cell>
        </row>
        <row r="629">
          <cell r="A629">
            <v>38</v>
          </cell>
          <cell r="D629" t="str">
            <v>Supplying and fixing PVC Rain water down fall pipes of following diameter etc., complete.</v>
          </cell>
        </row>
        <row r="630">
          <cell r="B630">
            <v>3</v>
          </cell>
          <cell r="C630" t="str">
            <v>Rm</v>
          </cell>
          <cell r="D630" t="str">
            <v>Cost of 110mm dia PVC Pipe (4Kg/cm2)</v>
          </cell>
          <cell r="E630">
            <v>203.1</v>
          </cell>
          <cell r="F630" t="str">
            <v>1 Rm</v>
          </cell>
          <cell r="G630">
            <v>609.29999999999995</v>
          </cell>
        </row>
        <row r="631">
          <cell r="B631">
            <v>1</v>
          </cell>
          <cell r="C631" t="str">
            <v>No</v>
          </cell>
          <cell r="D631" t="str">
            <v>110mm dia PVC shoe</v>
          </cell>
          <cell r="E631">
            <v>83.4</v>
          </cell>
          <cell r="F631" t="str">
            <v>Each</v>
          </cell>
          <cell r="G631">
            <v>83.4</v>
          </cell>
        </row>
        <row r="632">
          <cell r="B632">
            <v>1</v>
          </cell>
          <cell r="C632" t="str">
            <v>No</v>
          </cell>
          <cell r="D632" t="str">
            <v>110mm dia PVC Bend</v>
          </cell>
          <cell r="E632">
            <v>104.1</v>
          </cell>
          <cell r="F632" t="str">
            <v>Each</v>
          </cell>
          <cell r="G632">
            <v>104.1</v>
          </cell>
        </row>
        <row r="633">
          <cell r="B633">
            <v>2</v>
          </cell>
          <cell r="C633" t="str">
            <v>Nos</v>
          </cell>
          <cell r="D633" t="str">
            <v>cost of brackets with Tw plug</v>
          </cell>
          <cell r="E633">
            <v>8.5</v>
          </cell>
          <cell r="F633" t="str">
            <v>Each</v>
          </cell>
          <cell r="G633">
            <v>17</v>
          </cell>
        </row>
        <row r="634">
          <cell r="B634">
            <v>1</v>
          </cell>
          <cell r="C634" t="str">
            <v>Nos</v>
          </cell>
          <cell r="D634" t="str">
            <v>CI Gratings</v>
          </cell>
          <cell r="E634">
            <v>32.1</v>
          </cell>
          <cell r="F634" t="str">
            <v>Each</v>
          </cell>
          <cell r="G634">
            <v>32.1</v>
          </cell>
        </row>
        <row r="635">
          <cell r="B635">
            <v>1</v>
          </cell>
          <cell r="C635" t="str">
            <v>No</v>
          </cell>
          <cell r="D635" t="str">
            <v>Plumber I class</v>
          </cell>
          <cell r="E635">
            <v>866</v>
          </cell>
          <cell r="F635" t="str">
            <v>Each</v>
          </cell>
          <cell r="G635">
            <v>866</v>
          </cell>
        </row>
        <row r="636">
          <cell r="D636" t="str">
            <v>For 3 Rm</v>
          </cell>
          <cell r="G636">
            <v>1711.9</v>
          </cell>
        </row>
        <row r="637">
          <cell r="D637" t="str">
            <v xml:space="preserve">Rate per Rm </v>
          </cell>
          <cell r="G637">
            <v>570.70000000000005</v>
          </cell>
        </row>
        <row r="639">
          <cell r="A639">
            <v>39</v>
          </cell>
          <cell r="D639" t="str">
            <v>Providing Granolithic floor finishing with Plain Cement Concrete 1 : 2 : 4 using 10 to12mm stone chips</v>
          </cell>
        </row>
        <row r="640">
          <cell r="D640" t="str">
            <v>Sub data</v>
          </cell>
        </row>
        <row r="641">
          <cell r="B641">
            <v>10</v>
          </cell>
          <cell r="C641" t="str">
            <v>Cum</v>
          </cell>
          <cell r="D641" t="str">
            <v>Cement concrete 1:2:4 using 10 to 12mm HBG jelly</v>
          </cell>
        </row>
        <row r="642">
          <cell r="B642">
            <v>9</v>
          </cell>
          <cell r="C642" t="str">
            <v>Cum</v>
          </cell>
          <cell r="D642" t="str">
            <v>10 to 12mm HBG jelly</v>
          </cell>
          <cell r="E642">
            <v>1552.22</v>
          </cell>
          <cell r="F642" t="str">
            <v>Cum</v>
          </cell>
          <cell r="G642">
            <v>13969.98</v>
          </cell>
        </row>
        <row r="643">
          <cell r="B643">
            <v>4.5</v>
          </cell>
          <cell r="C643" t="str">
            <v>Cum</v>
          </cell>
          <cell r="D643" t="str">
            <v>Cement mortar 1:2</v>
          </cell>
          <cell r="E643">
            <v>6156.02</v>
          </cell>
          <cell r="F643" t="str">
            <v>Cum</v>
          </cell>
          <cell r="G643">
            <v>27702.09</v>
          </cell>
        </row>
        <row r="644">
          <cell r="B644">
            <v>1.8</v>
          </cell>
          <cell r="C644" t="str">
            <v>Nos</v>
          </cell>
          <cell r="D644" t="str">
            <v>Mason II Class</v>
          </cell>
          <cell r="E644">
            <v>932</v>
          </cell>
          <cell r="F644" t="str">
            <v>Each</v>
          </cell>
          <cell r="G644">
            <v>1677.6</v>
          </cell>
        </row>
        <row r="645">
          <cell r="B645">
            <v>17.7</v>
          </cell>
          <cell r="C645" t="str">
            <v>Nos</v>
          </cell>
          <cell r="D645" t="str">
            <v>Mazdoor I class</v>
          </cell>
          <cell r="E645">
            <v>651</v>
          </cell>
          <cell r="F645" t="str">
            <v>Each</v>
          </cell>
          <cell r="G645">
            <v>11522.7</v>
          </cell>
        </row>
        <row r="646">
          <cell r="B646">
            <v>14.1</v>
          </cell>
          <cell r="C646" t="str">
            <v>Nos</v>
          </cell>
          <cell r="D646" t="str">
            <v>Mazdoor II class</v>
          </cell>
          <cell r="E646">
            <v>534</v>
          </cell>
          <cell r="F646" t="str">
            <v>Each</v>
          </cell>
          <cell r="G646">
            <v>7529.4</v>
          </cell>
        </row>
        <row r="647">
          <cell r="D647" t="str">
            <v>Total rate per 10 cum</v>
          </cell>
          <cell r="G647">
            <v>62401.77</v>
          </cell>
        </row>
        <row r="648">
          <cell r="D648" t="str">
            <v>Rate per  Cum</v>
          </cell>
          <cell r="G648">
            <v>6240.2000000000007</v>
          </cell>
        </row>
        <row r="649">
          <cell r="D649" t="str">
            <v>MAIN DATA</v>
          </cell>
        </row>
        <row r="650">
          <cell r="A650" t="str">
            <v>a</v>
          </cell>
          <cell r="B650">
            <v>10</v>
          </cell>
          <cell r="C650" t="str">
            <v>Sqm</v>
          </cell>
          <cell r="D650" t="str">
            <v>For 25mm thick Grano flooring</v>
          </cell>
        </row>
        <row r="651">
          <cell r="B651">
            <v>0.25</v>
          </cell>
          <cell r="C651" t="str">
            <v>Cum</v>
          </cell>
          <cell r="D651" t="str">
            <v xml:space="preserve">C C 1 : 2 : 4 using 10 to 12mm </v>
          </cell>
          <cell r="E651">
            <v>6240.2000000000007</v>
          </cell>
          <cell r="F651" t="str">
            <v>Cum</v>
          </cell>
          <cell r="G651">
            <v>1560.05</v>
          </cell>
        </row>
        <row r="652">
          <cell r="B652" t="str">
            <v>L.S</v>
          </cell>
          <cell r="D652" t="str">
            <v>Labour charges for rubbing,thread lining</v>
          </cell>
          <cell r="G652">
            <v>27.45</v>
          </cell>
        </row>
        <row r="653">
          <cell r="D653" t="str">
            <v>Total rate per 10 Sqm</v>
          </cell>
          <cell r="G653">
            <v>1587.5</v>
          </cell>
        </row>
        <row r="654">
          <cell r="D654" t="str">
            <v>Rate per  Sqm</v>
          </cell>
          <cell r="G654">
            <v>158.79999999999998</v>
          </cell>
        </row>
        <row r="655">
          <cell r="A655" t="str">
            <v>b</v>
          </cell>
          <cell r="B655">
            <v>10</v>
          </cell>
          <cell r="C655" t="str">
            <v>Sqm</v>
          </cell>
          <cell r="D655" t="str">
            <v>For 40mm thick Grano flooring</v>
          </cell>
        </row>
        <row r="656">
          <cell r="B656">
            <v>0.4</v>
          </cell>
          <cell r="C656" t="str">
            <v>Cum</v>
          </cell>
          <cell r="D656" t="str">
            <v xml:space="preserve">C C 1 : 2 : 4 using 10 to 12mm </v>
          </cell>
          <cell r="E656">
            <v>6240.2000000000007</v>
          </cell>
          <cell r="F656" t="str">
            <v>Cum</v>
          </cell>
          <cell r="G656">
            <v>2496.08</v>
          </cell>
        </row>
        <row r="657">
          <cell r="B657" t="str">
            <v>L.S</v>
          </cell>
          <cell r="D657" t="str">
            <v>Labour charges for rubbing,thread lining</v>
          </cell>
          <cell r="G657">
            <v>13.92</v>
          </cell>
        </row>
        <row r="658">
          <cell r="D658" t="str">
            <v>Total rate per 10 Sqm</v>
          </cell>
          <cell r="G658">
            <v>2510</v>
          </cell>
        </row>
        <row r="659">
          <cell r="D659" t="str">
            <v>Rate per  Sqm</v>
          </cell>
          <cell r="G659">
            <v>251</v>
          </cell>
        </row>
        <row r="660">
          <cell r="A660">
            <v>40</v>
          </cell>
          <cell r="D660" t="str">
            <v xml:space="preserve">Manufacturing, supplying and fixing in positon of RCC Jolly of 5cm thick in cement concrete 1:2:4 using 20mm machine crushed stone jelly (excluding cost of reinforcement steel) including cost of mould, finishing, curing, lifting, fixing in position etc., complete complying with standard specification and as directed </v>
          </cell>
        </row>
        <row r="661">
          <cell r="D661" t="str">
            <v>Consider a jolly of size of 1.20 x 0.60m</v>
          </cell>
        </row>
        <row r="662">
          <cell r="D662" t="str">
            <v>Area = 1 x 1.20 x 0.60 =</v>
          </cell>
          <cell r="E662">
            <v>0.72</v>
          </cell>
          <cell r="F662" t="str">
            <v>sq.m.</v>
          </cell>
        </row>
        <row r="663">
          <cell r="D663" t="str">
            <v>Mould:</v>
          </cell>
        </row>
        <row r="664">
          <cell r="D664" t="str">
            <v>Country wood scantling of size 50mm x 25mm required</v>
          </cell>
        </row>
        <row r="665">
          <cell r="D665" t="str">
            <v>Assuming 60% of volume for design</v>
          </cell>
        </row>
        <row r="666">
          <cell r="D666" t="str">
            <v xml:space="preserve">Outer frame = 2 x 1.30 </v>
          </cell>
          <cell r="E666">
            <v>2.6</v>
          </cell>
          <cell r="F666" t="str">
            <v>RM</v>
          </cell>
        </row>
        <row r="667">
          <cell r="D667" t="str">
            <v>= 2 x 0.60</v>
          </cell>
          <cell r="E667">
            <v>1.2</v>
          </cell>
          <cell r="F667" t="str">
            <v>RM</v>
          </cell>
        </row>
        <row r="668">
          <cell r="D668" t="str">
            <v>Total</v>
          </cell>
          <cell r="E668">
            <v>3.8</v>
          </cell>
          <cell r="F668" t="str">
            <v>RM</v>
          </cell>
        </row>
        <row r="669">
          <cell r="D669" t="str">
            <v>3.8 x 0.05 x 0.25 =</v>
          </cell>
          <cell r="E669">
            <v>4.7500000000000007E-3</v>
          </cell>
        </row>
        <row r="670">
          <cell r="D670" t="str">
            <v>Country wood scantling required</v>
          </cell>
        </row>
        <row r="671">
          <cell r="D671" t="str">
            <v>Inner solid wood 
= 1 x 1.20 x 0.60 x 0.05 =</v>
          </cell>
          <cell r="E671">
            <v>3.5999999999999997E-2</v>
          </cell>
        </row>
        <row r="672">
          <cell r="D672" t="str">
            <v>Total</v>
          </cell>
          <cell r="E672">
            <v>4.0749999999999995E-2</v>
          </cell>
          <cell r="F672" t="str">
            <v>cu.m.</v>
          </cell>
        </row>
        <row r="673">
          <cell r="D673" t="str">
            <v>Concrete (assuming 60% of volume for concrete)</v>
          </cell>
        </row>
        <row r="674">
          <cell r="D674" t="str">
            <v>= 1 x 1.20 x 0.60 x 0.05 x 0.60</v>
          </cell>
          <cell r="E674">
            <v>2.1599999999999998E-2</v>
          </cell>
          <cell r="F674" t="str">
            <v>cu.m.</v>
          </cell>
        </row>
        <row r="675">
          <cell r="D675" t="str">
            <v>Country wood reeper required
1.20 + 0.55 x 2.00</v>
          </cell>
          <cell r="E675">
            <v>3.5</v>
          </cell>
          <cell r="F675" t="str">
            <v>RM</v>
          </cell>
        </row>
        <row r="676">
          <cell r="D676" t="str">
            <v>Labour wrought and put up for 1 cu.m.</v>
          </cell>
        </row>
        <row r="677">
          <cell r="B677">
            <v>4.5</v>
          </cell>
          <cell r="C677" t="str">
            <v>Nos.</v>
          </cell>
          <cell r="D677" t="str">
            <v>Carpenter I Class</v>
          </cell>
          <cell r="E677">
            <v>976</v>
          </cell>
          <cell r="F677" t="str">
            <v>Each</v>
          </cell>
          <cell r="G677">
            <v>4392</v>
          </cell>
        </row>
        <row r="678">
          <cell r="B678">
            <v>13.2</v>
          </cell>
          <cell r="C678" t="str">
            <v>Nos.</v>
          </cell>
          <cell r="D678" t="str">
            <v>Carpenter II Class</v>
          </cell>
          <cell r="E678">
            <v>932</v>
          </cell>
          <cell r="F678" t="str">
            <v>Each</v>
          </cell>
          <cell r="G678">
            <v>12302.4</v>
          </cell>
        </row>
        <row r="679">
          <cell r="B679">
            <v>8.8000000000000007</v>
          </cell>
          <cell r="C679" t="str">
            <v>Nos.</v>
          </cell>
          <cell r="D679" t="str">
            <v>Mazdoor I Class</v>
          </cell>
          <cell r="E679">
            <v>651</v>
          </cell>
          <cell r="F679" t="str">
            <v>Each</v>
          </cell>
          <cell r="G679">
            <v>5728.8</v>
          </cell>
        </row>
        <row r="680">
          <cell r="D680" t="str">
            <v>Sundries for nails, screws, etc.</v>
          </cell>
          <cell r="G680">
            <v>224.232</v>
          </cell>
        </row>
        <row r="681">
          <cell r="D681" t="str">
            <v>Total</v>
          </cell>
          <cell r="G681">
            <v>22647.432000000001</v>
          </cell>
        </row>
        <row r="682">
          <cell r="D682" t="str">
            <v>Rate for 1 cu.m.</v>
          </cell>
          <cell r="G682">
            <v>22647.432000000001</v>
          </cell>
        </row>
        <row r="683">
          <cell r="D683" t="str">
            <v>Sub-Data for Mould</v>
          </cell>
        </row>
        <row r="684">
          <cell r="B684">
            <v>4.0749999999999995E-2</v>
          </cell>
          <cell r="C684" t="str">
            <v>cu.m.</v>
          </cell>
          <cell r="D684" t="str">
            <v>Country wood scantling</v>
          </cell>
          <cell r="E684">
            <v>34300</v>
          </cell>
          <cell r="F684" t="str">
            <v>cu.m.</v>
          </cell>
          <cell r="G684">
            <v>1397.7249999999999</v>
          </cell>
        </row>
        <row r="685">
          <cell r="B685">
            <v>3.5</v>
          </cell>
          <cell r="C685" t="str">
            <v>RM</v>
          </cell>
          <cell r="D685" t="str">
            <v>Country wood reeper 50mm x 25mm</v>
          </cell>
          <cell r="E685">
            <v>34.6</v>
          </cell>
          <cell r="F685" t="str">
            <v>RM</v>
          </cell>
          <cell r="G685">
            <v>121.10000000000001</v>
          </cell>
        </row>
        <row r="686">
          <cell r="B686">
            <v>4.0749999999999995E-2</v>
          </cell>
          <cell r="C686" t="str">
            <v>cu.m.</v>
          </cell>
          <cell r="D686" t="str">
            <v>Labour wrought put up</v>
          </cell>
          <cell r="E686">
            <v>22647.432000000001</v>
          </cell>
          <cell r="F686" t="str">
            <v>cu.m.</v>
          </cell>
          <cell r="G686">
            <v>922.88285399999995</v>
          </cell>
        </row>
        <row r="687">
          <cell r="B687">
            <v>4.0749999999999995E-2</v>
          </cell>
          <cell r="C687" t="str">
            <v>cu.m.</v>
          </cell>
          <cell r="D687" t="str">
            <v>Add extra 100% for skilled work for making mould to the required design</v>
          </cell>
          <cell r="E687">
            <v>22647.432000000001</v>
          </cell>
          <cell r="F687" t="str">
            <v>cu.m.</v>
          </cell>
          <cell r="G687">
            <v>922.88285399999995</v>
          </cell>
        </row>
        <row r="688">
          <cell r="C688" t="str">
            <v>LS</v>
          </cell>
          <cell r="D688" t="str">
            <v>Sundries for nails, etc.,</v>
          </cell>
          <cell r="F688" t="str">
            <v>LS</v>
          </cell>
          <cell r="G688">
            <v>35.409999999999997</v>
          </cell>
        </row>
        <row r="689">
          <cell r="D689" t="str">
            <v>Cost of mould for 5 uses</v>
          </cell>
          <cell r="G689">
            <v>3400.0007079999996</v>
          </cell>
        </row>
        <row r="690">
          <cell r="D690" t="str">
            <v>Cost for 1 use</v>
          </cell>
          <cell r="G690">
            <v>680.00014159999989</v>
          </cell>
        </row>
        <row r="691">
          <cell r="D691" t="str">
            <v>MAIN DATA</v>
          </cell>
        </row>
        <row r="692">
          <cell r="B692">
            <v>2.1599999999999998E-2</v>
          </cell>
          <cell r="C692" t="str">
            <v>cu.m.</v>
          </cell>
          <cell r="D692" t="str">
            <v>RCC 1:2:4</v>
          </cell>
          <cell r="E692">
            <v>7120.2000000000007</v>
          </cell>
          <cell r="F692" t="str">
            <v>cu.m.</v>
          </cell>
          <cell r="G692">
            <v>153.79632000000001</v>
          </cell>
        </row>
        <row r="693">
          <cell r="B693">
            <v>1</v>
          </cell>
          <cell r="C693" t="str">
            <v>use</v>
          </cell>
          <cell r="D693" t="str">
            <v>Cost of mould</v>
          </cell>
          <cell r="E693">
            <v>680.00014159999989</v>
          </cell>
          <cell r="F693" t="str">
            <v>1 use</v>
          </cell>
          <cell r="G693">
            <v>680.00014159999989</v>
          </cell>
        </row>
        <row r="694">
          <cell r="C694" t="str">
            <v>LS</v>
          </cell>
          <cell r="D694" t="str">
            <v xml:space="preserve">Sundries for finishing, curing, lifting, fixing in position, </v>
          </cell>
          <cell r="F694" t="str">
            <v>LS</v>
          </cell>
          <cell r="G694">
            <v>15.78</v>
          </cell>
        </row>
        <row r="695">
          <cell r="D695" t="str">
            <v>Rate for 0.72 sq.m.</v>
          </cell>
          <cell r="G695">
            <v>849.5764615999999</v>
          </cell>
        </row>
        <row r="696">
          <cell r="D696" t="str">
            <v>Rate for 1 sq.m.</v>
          </cell>
          <cell r="G696">
            <v>1180</v>
          </cell>
        </row>
        <row r="697">
          <cell r="A697">
            <v>41</v>
          </cell>
          <cell r="D697" t="str">
            <v>Painting new iron work two coats with synthetic enamel paint including priming coat.</v>
          </cell>
        </row>
        <row r="698">
          <cell r="D698" t="str">
            <v>Priming Coat</v>
          </cell>
        </row>
        <row r="699">
          <cell r="B699">
            <v>1.33</v>
          </cell>
          <cell r="C699" t="str">
            <v>Lit</v>
          </cell>
          <cell r="D699" t="str">
            <v>Primer zinc chromite</v>
          </cell>
          <cell r="E699">
            <v>136.9</v>
          </cell>
          <cell r="F699" t="str">
            <v>Lit</v>
          </cell>
          <cell r="G699">
            <v>182.08</v>
          </cell>
        </row>
        <row r="700">
          <cell r="B700">
            <v>0.7</v>
          </cell>
          <cell r="C700" t="str">
            <v>Nos</v>
          </cell>
          <cell r="D700" t="str">
            <v>Painter I class</v>
          </cell>
          <cell r="E700">
            <v>797</v>
          </cell>
          <cell r="F700" t="str">
            <v>Each</v>
          </cell>
          <cell r="G700">
            <v>557.9</v>
          </cell>
        </row>
        <row r="701">
          <cell r="D701" t="str">
            <v>Sundries for brush,cotton waste etc.</v>
          </cell>
          <cell r="G701">
            <v>1.82</v>
          </cell>
        </row>
        <row r="702">
          <cell r="D702" t="str">
            <v>Total Per 10Sqm</v>
          </cell>
          <cell r="G702">
            <v>741.80000000000007</v>
          </cell>
        </row>
        <row r="703">
          <cell r="D703" t="str">
            <v>Rate per  Sqm</v>
          </cell>
          <cell r="G703">
            <v>74.199999999999989</v>
          </cell>
        </row>
        <row r="704">
          <cell r="D704" t="str">
            <v>Two coats</v>
          </cell>
        </row>
        <row r="705">
          <cell r="B705">
            <v>2.2200000000000002</v>
          </cell>
          <cell r="C705" t="str">
            <v>Lit</v>
          </cell>
          <cell r="D705" t="str">
            <v>Enamel paint</v>
          </cell>
          <cell r="E705">
            <v>227.6</v>
          </cell>
          <cell r="F705" t="str">
            <v>Lit</v>
          </cell>
          <cell r="G705">
            <v>505.27</v>
          </cell>
        </row>
        <row r="706">
          <cell r="B706">
            <v>1.1000000000000001</v>
          </cell>
          <cell r="C706" t="str">
            <v>Nos</v>
          </cell>
          <cell r="D706" t="str">
            <v>Painter I class</v>
          </cell>
          <cell r="E706">
            <v>797</v>
          </cell>
          <cell r="F706" t="str">
            <v>Each</v>
          </cell>
          <cell r="G706">
            <v>876.7</v>
          </cell>
        </row>
        <row r="707">
          <cell r="D707" t="str">
            <v>Sundries for brush,cotton waste etc.</v>
          </cell>
          <cell r="G707">
            <v>5.05</v>
          </cell>
        </row>
        <row r="708">
          <cell r="D708" t="str">
            <v>Total Per 10Sqm</v>
          </cell>
          <cell r="G708">
            <v>1387.02</v>
          </cell>
        </row>
        <row r="709">
          <cell r="D709" t="str">
            <v>Rate per  Sqm</v>
          </cell>
          <cell r="G709">
            <v>138.79999999999998</v>
          </cell>
        </row>
        <row r="710">
          <cell r="D710" t="str">
            <v>Total</v>
          </cell>
          <cell r="G710">
            <v>212.99999999999997</v>
          </cell>
        </row>
        <row r="712">
          <cell r="A712">
            <v>42</v>
          </cell>
          <cell r="B712">
            <v>10</v>
          </cell>
          <cell r="C712" t="str">
            <v>Sqm</v>
          </cell>
          <cell r="D712" t="str">
            <v>Painting two coats of newly plastered wall surface with ready mixed Exterior Exterior emulsion paint of first class quality and of approved colour over a priming coat including thorough scrapping, clean removal of dirt, and including necessary plaster of paris putty, wherever required etc., complete complying with standard specification.</v>
          </cell>
        </row>
        <row r="713">
          <cell r="B713">
            <v>1.4</v>
          </cell>
          <cell r="C713" t="str">
            <v>Litre</v>
          </cell>
          <cell r="D713" t="str">
            <v>Exterior emulsion paint exteriar</v>
          </cell>
          <cell r="E713">
            <v>303.8</v>
          </cell>
          <cell r="F713" t="str">
            <v>Litre</v>
          </cell>
          <cell r="G713">
            <v>425.32</v>
          </cell>
        </row>
        <row r="714">
          <cell r="B714">
            <v>0.98</v>
          </cell>
          <cell r="C714" t="str">
            <v>Litre</v>
          </cell>
          <cell r="D714" t="str">
            <v>Primer</v>
          </cell>
          <cell r="E714">
            <v>151.30000000000001</v>
          </cell>
          <cell r="F714" t="str">
            <v>Litre</v>
          </cell>
          <cell r="G714">
            <v>148.27000000000001</v>
          </cell>
        </row>
        <row r="715">
          <cell r="B715">
            <v>2.2000000000000002</v>
          </cell>
          <cell r="C715" t="str">
            <v>Nos.</v>
          </cell>
          <cell r="D715" t="str">
            <v>Painter I Class</v>
          </cell>
          <cell r="E715">
            <v>797</v>
          </cell>
          <cell r="F715" t="str">
            <v>Each</v>
          </cell>
          <cell r="G715">
            <v>1753.4</v>
          </cell>
        </row>
        <row r="716">
          <cell r="C716" t="str">
            <v>LS</v>
          </cell>
          <cell r="D716" t="str">
            <v>Sundries for brushes, sand paper, plaster of paris putty, etc.</v>
          </cell>
          <cell r="F716" t="str">
            <v>LS</v>
          </cell>
          <cell r="G716">
            <v>6.01</v>
          </cell>
        </row>
        <row r="717">
          <cell r="D717" t="str">
            <v>Total for 10 sq.m.</v>
          </cell>
          <cell r="G717">
            <v>2333.0000000000005</v>
          </cell>
        </row>
        <row r="718">
          <cell r="D718" t="str">
            <v>Rate for 1 sq.m.</v>
          </cell>
          <cell r="G718">
            <v>233.3</v>
          </cell>
        </row>
        <row r="719">
          <cell r="A719">
            <v>43</v>
          </cell>
          <cell r="D719" t="str">
            <v xml:space="preserve">Painting new wood work with two finishing coats of synthetic enamel ready mixed paint of approved quality and colour over one coat priming coat in all floors including the cost of primer etc., complete complying with standard specification. </v>
          </cell>
        </row>
        <row r="720">
          <cell r="D720" t="str">
            <v>For priming coat</v>
          </cell>
        </row>
        <row r="721">
          <cell r="B721">
            <v>1.44</v>
          </cell>
          <cell r="C721" t="str">
            <v>Litre</v>
          </cell>
          <cell r="D721" t="str">
            <v>Ready mixed primer</v>
          </cell>
          <cell r="E721">
            <v>147.5</v>
          </cell>
          <cell r="F721" t="str">
            <v>Litre</v>
          </cell>
          <cell r="G721">
            <v>212.4</v>
          </cell>
        </row>
        <row r="722">
          <cell r="B722">
            <v>0.7</v>
          </cell>
          <cell r="C722" t="str">
            <v>Nos.</v>
          </cell>
          <cell r="D722" t="str">
            <v>Painter I Class</v>
          </cell>
          <cell r="E722">
            <v>797</v>
          </cell>
          <cell r="F722" t="str">
            <v>Each</v>
          </cell>
          <cell r="G722">
            <v>557.9</v>
          </cell>
        </row>
        <row r="724">
          <cell r="D724" t="str">
            <v>For finishing coat</v>
          </cell>
        </row>
        <row r="725">
          <cell r="B725">
            <v>2.5499999999999998</v>
          </cell>
          <cell r="C725" t="str">
            <v>Litre</v>
          </cell>
          <cell r="D725" t="str">
            <v>Ready mixed paint</v>
          </cell>
          <cell r="E725">
            <v>238.9</v>
          </cell>
          <cell r="F725" t="str">
            <v>Litre</v>
          </cell>
          <cell r="G725">
            <v>609.20000000000005</v>
          </cell>
        </row>
        <row r="726">
          <cell r="B726">
            <v>1.2</v>
          </cell>
          <cell r="C726" t="str">
            <v>Nos.</v>
          </cell>
          <cell r="D726" t="str">
            <v>Painter I Class</v>
          </cell>
          <cell r="E726">
            <v>797</v>
          </cell>
          <cell r="F726" t="str">
            <v>Each</v>
          </cell>
          <cell r="G726">
            <v>956.4</v>
          </cell>
        </row>
        <row r="727">
          <cell r="C727" t="str">
            <v>L.s</v>
          </cell>
          <cell r="D727" t="str">
            <v>Sundries for brushes, soap, putty etc.</v>
          </cell>
          <cell r="G727">
            <v>8.2160000000000011</v>
          </cell>
        </row>
        <row r="728">
          <cell r="D728" t="str">
            <v>Total for 10 sq.m.</v>
          </cell>
          <cell r="G728">
            <v>2344.116</v>
          </cell>
        </row>
        <row r="729">
          <cell r="D729" t="str">
            <v>Rate for 1 sq.m.</v>
          </cell>
          <cell r="G729">
            <v>234.5</v>
          </cell>
        </row>
        <row r="730">
          <cell r="A730">
            <v>44</v>
          </cell>
          <cell r="D730" t="str">
            <v xml:space="preserve">Supplying and fixing in position white / colour glazed European Water Closet of best quality and approved make with 100 mm "P" or "S" trap connecting with CI pipe of 100mm dia / PVC pipe of 110mm dia, double flapped rigid PVC black seat and seat cover with CP brass hinges including cost of white cement, cement for packing, spun yarn, teak wood plugs, brass screws, etc., including supplying and fixing 10 litres capacity PVC / 12.5 litres capacity porcelin low level flushing tank with a pair of CI brackets, etc., complete with all fittings such as 15mm brass ball valve with polythene float with brass handle, union, coupling connected by means of 40mm white PVC flush hand using Indian adopter joint including all internal fittings..... </v>
          </cell>
        </row>
        <row r="731">
          <cell r="D731" t="str">
            <v>such as 15mm brass connections, 15mm GM wheel valve, 15mm brass nipple (2 Nos.), 15mm nylon connection, TW plugs, screws and also giving necessary connection to the PVC pipe including cost of 600mm length of 110mm dia PVC pipe and painting the CI brackets with 2 coats of approved paint over one coat of red oxide primer, dismantling the masonry and re-doing the dismantled masonry to original condition etc. complete complying with standard specifications.  (The EWC and flushing tank wiht all accessories should be got approved by the Executive Enginer before use on works)</v>
          </cell>
        </row>
        <row r="732">
          <cell r="D732" t="str">
            <v>Sub-Data</v>
          </cell>
        </row>
        <row r="733">
          <cell r="B733">
            <v>1</v>
          </cell>
          <cell r="C733" t="str">
            <v>Set</v>
          </cell>
          <cell r="D733" t="str">
            <v>Cost of white glazed European Water Closet with 10 litres capacity PVC flushing tank with all accessories</v>
          </cell>
          <cell r="E733">
            <v>3090</v>
          </cell>
          <cell r="F733" t="str">
            <v>Set</v>
          </cell>
          <cell r="G733">
            <v>3090</v>
          </cell>
        </row>
        <row r="734">
          <cell r="B734">
            <v>0.5</v>
          </cell>
          <cell r="C734" t="str">
            <v>Nos.</v>
          </cell>
          <cell r="D734" t="str">
            <v>Mason II Class</v>
          </cell>
          <cell r="E734">
            <v>932</v>
          </cell>
          <cell r="F734" t="str">
            <v>Each</v>
          </cell>
          <cell r="G734">
            <v>466</v>
          </cell>
        </row>
        <row r="735">
          <cell r="B735">
            <v>0.5</v>
          </cell>
          <cell r="C735" t="str">
            <v>Nos.</v>
          </cell>
          <cell r="D735" t="str">
            <v>Plumber I Class</v>
          </cell>
          <cell r="E735">
            <v>866</v>
          </cell>
          <cell r="F735" t="str">
            <v>Each</v>
          </cell>
          <cell r="G735">
            <v>433</v>
          </cell>
        </row>
        <row r="736">
          <cell r="B736">
            <v>0.1</v>
          </cell>
          <cell r="C736" t="str">
            <v>Nos.</v>
          </cell>
          <cell r="D736" t="str">
            <v>Plumber II Class</v>
          </cell>
          <cell r="E736">
            <v>839</v>
          </cell>
          <cell r="F736" t="str">
            <v>Each</v>
          </cell>
          <cell r="G736">
            <v>83.9</v>
          </cell>
        </row>
        <row r="737">
          <cell r="B737">
            <v>1</v>
          </cell>
          <cell r="C737" t="str">
            <v>Nos.</v>
          </cell>
          <cell r="D737" t="str">
            <v>Mazdoor I Class</v>
          </cell>
          <cell r="E737">
            <v>651</v>
          </cell>
          <cell r="F737" t="str">
            <v>Each</v>
          </cell>
          <cell r="G737">
            <v>651</v>
          </cell>
        </row>
        <row r="738">
          <cell r="B738">
            <v>0.5</v>
          </cell>
          <cell r="C738" t="str">
            <v>Nos.</v>
          </cell>
          <cell r="D738" t="str">
            <v>Mazdoor II Class</v>
          </cell>
          <cell r="E738">
            <v>534</v>
          </cell>
          <cell r="F738" t="str">
            <v>Each</v>
          </cell>
          <cell r="G738">
            <v>267</v>
          </cell>
        </row>
        <row r="739">
          <cell r="B739">
            <v>1</v>
          </cell>
          <cell r="C739" t="str">
            <v>Kg.</v>
          </cell>
          <cell r="D739" t="str">
            <v>White cement</v>
          </cell>
          <cell r="E739">
            <v>22.6</v>
          </cell>
          <cell r="F739" t="str">
            <v>Kg.</v>
          </cell>
          <cell r="G739">
            <v>22.6</v>
          </cell>
        </row>
        <row r="740">
          <cell r="B740">
            <v>6</v>
          </cell>
          <cell r="C740" t="str">
            <v>Kgs.</v>
          </cell>
          <cell r="D740" t="str">
            <v>Cement</v>
          </cell>
          <cell r="E740">
            <v>6.04</v>
          </cell>
          <cell r="F740" t="str">
            <v>Kgs.</v>
          </cell>
          <cell r="G740">
            <v>36.24</v>
          </cell>
        </row>
        <row r="741">
          <cell r="B741">
            <v>400</v>
          </cell>
          <cell r="C741" t="str">
            <v>gram</v>
          </cell>
          <cell r="D741" t="str">
            <v>Spun yarn</v>
          </cell>
          <cell r="E741">
            <v>13.1</v>
          </cell>
          <cell r="F741" t="str">
            <v>kg</v>
          </cell>
          <cell r="G741">
            <v>5.24</v>
          </cell>
        </row>
        <row r="742">
          <cell r="B742">
            <v>4</v>
          </cell>
          <cell r="C742" t="str">
            <v>Nos.</v>
          </cell>
          <cell r="D742" t="str">
            <v>TW plugs (50 x 50 x 100mm)</v>
          </cell>
          <cell r="E742">
            <v>5.4</v>
          </cell>
          <cell r="F742" t="str">
            <v>Each</v>
          </cell>
          <cell r="G742">
            <v>21.6</v>
          </cell>
        </row>
        <row r="743">
          <cell r="B743">
            <v>4</v>
          </cell>
          <cell r="C743" t="str">
            <v>Nos.</v>
          </cell>
          <cell r="D743" t="str">
            <v>Brass screws (75 x 10mm)</v>
          </cell>
          <cell r="E743">
            <v>4.88</v>
          </cell>
          <cell r="F743" t="str">
            <v>Each</v>
          </cell>
          <cell r="G743">
            <v>19.52</v>
          </cell>
        </row>
        <row r="744">
          <cell r="D744" t="str">
            <v>Total (A)</v>
          </cell>
          <cell r="G744">
            <v>5096.1000000000004</v>
          </cell>
        </row>
        <row r="746">
          <cell r="D746" t="str">
            <v>White glazed European Water Closet with 10 litre capacity PVC flushing tank fixed on to wall</v>
          </cell>
        </row>
        <row r="747">
          <cell r="B747">
            <v>1</v>
          </cell>
          <cell r="C747" t="str">
            <v>Set</v>
          </cell>
          <cell r="D747" t="str">
            <v>Rate as above (A)</v>
          </cell>
          <cell r="E747">
            <v>5096.1000000000004</v>
          </cell>
          <cell r="F747" t="str">
            <v>Set</v>
          </cell>
          <cell r="G747">
            <v>5096.1000000000004</v>
          </cell>
        </row>
        <row r="748">
          <cell r="D748" t="str">
            <v>Fixing charges for flushing tank</v>
          </cell>
        </row>
        <row r="749">
          <cell r="B749">
            <v>0.3</v>
          </cell>
          <cell r="C749" t="str">
            <v>Nos.</v>
          </cell>
          <cell r="D749" t="str">
            <v>Plumber I class</v>
          </cell>
          <cell r="E749">
            <v>866</v>
          </cell>
          <cell r="F749" t="str">
            <v>Each</v>
          </cell>
          <cell r="G749">
            <v>259.8</v>
          </cell>
        </row>
        <row r="750">
          <cell r="B750">
            <v>0.3</v>
          </cell>
          <cell r="C750" t="str">
            <v>Nos.</v>
          </cell>
          <cell r="D750" t="str">
            <v>Mason II Class</v>
          </cell>
          <cell r="E750">
            <v>932</v>
          </cell>
          <cell r="F750" t="str">
            <v>Each</v>
          </cell>
          <cell r="G750">
            <v>279.60000000000002</v>
          </cell>
        </row>
        <row r="751">
          <cell r="B751">
            <v>0.6</v>
          </cell>
          <cell r="C751" t="str">
            <v>Nos.</v>
          </cell>
          <cell r="D751" t="str">
            <v>Mazdoor I Class</v>
          </cell>
          <cell r="E751">
            <v>651</v>
          </cell>
          <cell r="F751" t="str">
            <v>Each</v>
          </cell>
          <cell r="G751">
            <v>390.6</v>
          </cell>
        </row>
        <row r="752">
          <cell r="B752">
            <v>2</v>
          </cell>
          <cell r="C752" t="str">
            <v>Nos.</v>
          </cell>
          <cell r="D752" t="str">
            <v xml:space="preserve">TW plugs </v>
          </cell>
          <cell r="E752">
            <v>5.4</v>
          </cell>
          <cell r="F752" t="str">
            <v>Each</v>
          </cell>
          <cell r="G752">
            <v>10.8</v>
          </cell>
        </row>
        <row r="753">
          <cell r="B753">
            <v>2</v>
          </cell>
          <cell r="C753" t="str">
            <v>Nos.</v>
          </cell>
          <cell r="D753" t="str">
            <v>Brass screws</v>
          </cell>
          <cell r="E753">
            <v>4.88</v>
          </cell>
          <cell r="F753" t="str">
            <v>Each</v>
          </cell>
          <cell r="G753">
            <v>9.76</v>
          </cell>
        </row>
        <row r="754">
          <cell r="B754">
            <v>2</v>
          </cell>
          <cell r="C754" t="str">
            <v>Kg.</v>
          </cell>
          <cell r="D754" t="str">
            <v>White cement</v>
          </cell>
          <cell r="E754">
            <v>22.6</v>
          </cell>
          <cell r="F754" t="str">
            <v>Kg.</v>
          </cell>
          <cell r="G754">
            <v>45.2</v>
          </cell>
        </row>
        <row r="755">
          <cell r="B755">
            <v>10</v>
          </cell>
          <cell r="C755" t="str">
            <v>gram</v>
          </cell>
          <cell r="D755" t="str">
            <v>Shellac</v>
          </cell>
          <cell r="E755">
            <v>18.45</v>
          </cell>
          <cell r="F755" t="str">
            <v>100 gms.</v>
          </cell>
          <cell r="G755">
            <v>1.85</v>
          </cell>
        </row>
        <row r="756">
          <cell r="B756">
            <v>0.5</v>
          </cell>
          <cell r="C756" t="str">
            <v>Nos.</v>
          </cell>
          <cell r="D756" t="str">
            <v>Thread ball</v>
          </cell>
          <cell r="E756">
            <v>3.6</v>
          </cell>
          <cell r="F756" t="str">
            <v>Each</v>
          </cell>
          <cell r="G756">
            <v>1.8</v>
          </cell>
        </row>
        <row r="757">
          <cell r="D757" t="str">
            <v>Total / 1 No.</v>
          </cell>
          <cell r="G757">
            <v>6095.510000000002</v>
          </cell>
        </row>
        <row r="758">
          <cell r="D758" t="str">
            <v>or say (B)</v>
          </cell>
          <cell r="G758">
            <v>6096</v>
          </cell>
        </row>
        <row r="759">
          <cell r="A759">
            <v>45</v>
          </cell>
          <cell r="D759" t="str">
            <v>Supplying and fixing in position best quality and approved make Indian made white / colour glazed earthernware wash hand basin of size 550 x 400mm (with pedestal / without pedestal) with a pair of cast iron brackets, including cost 15mm dia brass CP pillar tap, 32mm dia "B" class GI waste pipe with rubber plug and chain, 15mm dia GM wheel valve, 15mm brass nipple, 15mm dia nylone connection, 32mm dia CP brass waste coupling including fixing of wash basin using CI brackets on to the wall in position with TW plugs and screws, rubber washers, white lead and giving necessary water supply connection and painting the brackets with two coat of painting over a priming coat of anti-corrosive paint including testing for leakages etc., complete complying with standard specification and as directed by the departmental officers. (The wash hand basin and specials should be got approved by the Executive Engineer before use on works).</v>
          </cell>
        </row>
        <row r="760">
          <cell r="A760" t="str">
            <v>i</v>
          </cell>
          <cell r="D760" t="str">
            <v>White Glazed Wash Hand Basin</v>
          </cell>
        </row>
        <row r="761">
          <cell r="A761" t="str">
            <v>a</v>
          </cell>
          <cell r="D761" t="str">
            <v>Without Pedestal</v>
          </cell>
        </row>
        <row r="762">
          <cell r="B762">
            <v>1</v>
          </cell>
          <cell r="C762" t="str">
            <v>Set</v>
          </cell>
          <cell r="D762" t="str">
            <v>Cost of white glazed earthernware wash hand basin without pedestal, 
One pair of cast iron brackets, 
One No. 15mm dia brass CP pillar tap, 
One No. 32mm dia "B" class GI waste pipe with rubber plug and chain,
One No. 15mm dia GM wheel valve, 
One No. 15mm brass nipple, 
One No. 15mm dia nylone connection,
One No. 32mm dia CP brass waste coupling</v>
          </cell>
          <cell r="E762">
            <v>1672</v>
          </cell>
          <cell r="F762" t="str">
            <v>Set</v>
          </cell>
          <cell r="G762">
            <v>1672</v>
          </cell>
        </row>
        <row r="763">
          <cell r="B763">
            <v>1</v>
          </cell>
          <cell r="C763" t="str">
            <v>Nos.</v>
          </cell>
          <cell r="D763" t="str">
            <v>Plumber I Class</v>
          </cell>
          <cell r="E763">
            <v>866</v>
          </cell>
          <cell r="F763" t="str">
            <v>Each</v>
          </cell>
          <cell r="G763">
            <v>866</v>
          </cell>
        </row>
        <row r="764">
          <cell r="B764">
            <v>0.1</v>
          </cell>
          <cell r="C764" t="str">
            <v>Nos.</v>
          </cell>
          <cell r="D764" t="str">
            <v>Plumber II Class</v>
          </cell>
          <cell r="E764">
            <v>839</v>
          </cell>
          <cell r="F764" t="str">
            <v>Each</v>
          </cell>
          <cell r="G764">
            <v>83.9</v>
          </cell>
        </row>
        <row r="765">
          <cell r="B765">
            <v>0.5</v>
          </cell>
          <cell r="C765" t="str">
            <v>Nos.</v>
          </cell>
          <cell r="D765" t="str">
            <v>Mason I Class</v>
          </cell>
          <cell r="E765">
            <v>999</v>
          </cell>
          <cell r="F765" t="str">
            <v>Each</v>
          </cell>
          <cell r="G765">
            <v>499.5</v>
          </cell>
        </row>
        <row r="766">
          <cell r="B766">
            <v>1</v>
          </cell>
          <cell r="C766" t="str">
            <v>Nos.</v>
          </cell>
          <cell r="D766" t="str">
            <v>Mazdoor I Class</v>
          </cell>
          <cell r="E766">
            <v>651</v>
          </cell>
          <cell r="F766" t="str">
            <v>Each</v>
          </cell>
          <cell r="G766">
            <v>651</v>
          </cell>
        </row>
        <row r="767">
          <cell r="B767">
            <v>6</v>
          </cell>
          <cell r="C767" t="str">
            <v>Nos.</v>
          </cell>
          <cell r="D767" t="str">
            <v>Teak wood plugs</v>
          </cell>
          <cell r="E767">
            <v>1.08</v>
          </cell>
          <cell r="F767" t="str">
            <v>Each</v>
          </cell>
          <cell r="G767">
            <v>6.48</v>
          </cell>
        </row>
        <row r="768">
          <cell r="B768">
            <v>6</v>
          </cell>
          <cell r="C768" t="str">
            <v>Nos.</v>
          </cell>
          <cell r="D768" t="str">
            <v>38mm Brass screws</v>
          </cell>
          <cell r="E768">
            <v>2.41</v>
          </cell>
          <cell r="F768" t="str">
            <v>Each</v>
          </cell>
          <cell r="G768">
            <v>14.46</v>
          </cell>
        </row>
        <row r="769">
          <cell r="B769">
            <v>10</v>
          </cell>
          <cell r="C769" t="str">
            <v>gram</v>
          </cell>
          <cell r="D769" t="str">
            <v>Shellac</v>
          </cell>
          <cell r="E769">
            <v>18.45</v>
          </cell>
          <cell r="F769" t="str">
            <v>100 gms.</v>
          </cell>
          <cell r="G769">
            <v>1.85</v>
          </cell>
        </row>
        <row r="770">
          <cell r="B770">
            <v>0.25</v>
          </cell>
          <cell r="C770" t="str">
            <v>Nos.</v>
          </cell>
          <cell r="D770" t="str">
            <v>Thread ball</v>
          </cell>
          <cell r="E770">
            <v>3.6</v>
          </cell>
          <cell r="F770" t="str">
            <v>Each</v>
          </cell>
          <cell r="G770">
            <v>0.9</v>
          </cell>
        </row>
        <row r="771">
          <cell r="D771" t="str">
            <v>Total / 1 No.</v>
          </cell>
          <cell r="G771">
            <v>3796.09</v>
          </cell>
        </row>
        <row r="772">
          <cell r="D772" t="str">
            <v>or say</v>
          </cell>
          <cell r="G772">
            <v>3797</v>
          </cell>
        </row>
        <row r="773">
          <cell r="A773">
            <v>46</v>
          </cell>
          <cell r="D773" t="str">
            <v>Brick work in Cement Mortar 1:4 (one cement and four sand) using best quality Chamber Bricks 9"x43/8"x23/4"  for all Varivargams, moulds, sthambams,Mukapathrams, Koodu, Nasi and all Ornamental works complete all pancharams agaris,Karnakoodus etc.,</v>
          </cell>
        </row>
        <row r="774">
          <cell r="B774">
            <v>2.83</v>
          </cell>
          <cell r="C774" t="str">
            <v>Cum</v>
          </cell>
          <cell r="D774" t="str">
            <v>upto Kalkaram</v>
          </cell>
        </row>
        <row r="775">
          <cell r="B775">
            <v>1300</v>
          </cell>
          <cell r="C775" t="str">
            <v>Nos</v>
          </cell>
          <cell r="D775" t="str">
            <v>Chamber Bricks</v>
          </cell>
          <cell r="E775">
            <v>6842.82</v>
          </cell>
          <cell r="F775" t="str">
            <v>1000 nos</v>
          </cell>
          <cell r="G775">
            <v>8895.67</v>
          </cell>
        </row>
        <row r="776">
          <cell r="B776">
            <v>0.79</v>
          </cell>
          <cell r="C776" t="str">
            <v>Cum</v>
          </cell>
          <cell r="D776" t="str">
            <v>Cement Mortar 1:4</v>
          </cell>
          <cell r="E776">
            <v>3981.62</v>
          </cell>
          <cell r="F776" t="str">
            <v>Cum</v>
          </cell>
          <cell r="G776">
            <v>3145.48</v>
          </cell>
        </row>
        <row r="777">
          <cell r="B777">
            <v>1</v>
          </cell>
          <cell r="C777" t="str">
            <v>No</v>
          </cell>
          <cell r="D777" t="str">
            <v>Sthapathy for making pathies</v>
          </cell>
          <cell r="E777">
            <v>1673</v>
          </cell>
          <cell r="F777" t="str">
            <v>Each</v>
          </cell>
          <cell r="G777">
            <v>1673</v>
          </cell>
        </row>
        <row r="778">
          <cell r="B778">
            <v>3</v>
          </cell>
          <cell r="C778" t="str">
            <v>Nos</v>
          </cell>
          <cell r="D778" t="str">
            <v>Silpi I Class for Vargapoochu</v>
          </cell>
          <cell r="E778">
            <v>1409</v>
          </cell>
          <cell r="F778" t="str">
            <v>Each</v>
          </cell>
          <cell r="G778">
            <v>4227</v>
          </cell>
        </row>
        <row r="779">
          <cell r="B779">
            <v>4</v>
          </cell>
          <cell r="C779" t="str">
            <v>Nos</v>
          </cell>
          <cell r="D779" t="str">
            <v>Silpi II Class for Vargapoochu</v>
          </cell>
          <cell r="E779">
            <v>1286</v>
          </cell>
          <cell r="F779" t="str">
            <v>Each</v>
          </cell>
          <cell r="G779">
            <v>5144</v>
          </cell>
        </row>
        <row r="780">
          <cell r="B780">
            <v>2</v>
          </cell>
          <cell r="C780" t="str">
            <v>Nos</v>
          </cell>
          <cell r="D780" t="str">
            <v>Assistant Silpi</v>
          </cell>
          <cell r="E780">
            <v>918</v>
          </cell>
          <cell r="F780" t="str">
            <v>Each</v>
          </cell>
          <cell r="G780">
            <v>1836</v>
          </cell>
        </row>
        <row r="781">
          <cell r="B781">
            <v>5</v>
          </cell>
          <cell r="C781" t="str">
            <v>Nos</v>
          </cell>
          <cell r="D781" t="str">
            <v>Mazdoor I class</v>
          </cell>
          <cell r="E781">
            <v>651</v>
          </cell>
          <cell r="F781" t="str">
            <v>Each</v>
          </cell>
          <cell r="G781">
            <v>3255</v>
          </cell>
        </row>
        <row r="782">
          <cell r="B782">
            <v>3</v>
          </cell>
          <cell r="C782" t="str">
            <v>Nos</v>
          </cell>
          <cell r="D782" t="str">
            <v>Mazdoor II class</v>
          </cell>
          <cell r="E782">
            <v>534</v>
          </cell>
          <cell r="F782" t="str">
            <v>Each</v>
          </cell>
          <cell r="G782">
            <v>1602</v>
          </cell>
        </row>
        <row r="783">
          <cell r="B783" t="str">
            <v>L.S</v>
          </cell>
          <cell r="D783" t="str">
            <v>Curing charges</v>
          </cell>
          <cell r="E783" t="str">
            <v>L.S</v>
          </cell>
          <cell r="G783">
            <v>45</v>
          </cell>
        </row>
        <row r="784">
          <cell r="B784" t="str">
            <v>L.S</v>
          </cell>
          <cell r="D784" t="str">
            <v>Hire charges for Special tools and plants required for lifting of material and shaping of bricks</v>
          </cell>
          <cell r="E784" t="str">
            <v>L.S</v>
          </cell>
          <cell r="G784">
            <v>61.45</v>
          </cell>
        </row>
        <row r="785">
          <cell r="D785" t="str">
            <v>Total per 2.83 Cum</v>
          </cell>
          <cell r="G785">
            <v>29884.600000000002</v>
          </cell>
        </row>
        <row r="786">
          <cell r="D786" t="str">
            <v>Rate per Cum</v>
          </cell>
          <cell r="G786">
            <v>10560</v>
          </cell>
        </row>
        <row r="788">
          <cell r="B788">
            <v>2.83</v>
          </cell>
          <cell r="C788" t="str">
            <v>Cum</v>
          </cell>
          <cell r="D788" t="str">
            <v xml:space="preserve">upto 15  Feet height </v>
          </cell>
        </row>
        <row r="789">
          <cell r="B789">
            <v>1300</v>
          </cell>
          <cell r="C789" t="str">
            <v>Nos</v>
          </cell>
          <cell r="D789" t="str">
            <v>Chamber Bricks</v>
          </cell>
          <cell r="E789">
            <v>6842.82</v>
          </cell>
          <cell r="F789" t="str">
            <v>1000 nos</v>
          </cell>
          <cell r="G789">
            <v>8895.67</v>
          </cell>
        </row>
        <row r="790">
          <cell r="B790">
            <v>0.79</v>
          </cell>
          <cell r="C790" t="str">
            <v>Cum</v>
          </cell>
          <cell r="D790" t="str">
            <v>Cement Mortar 1:4</v>
          </cell>
          <cell r="E790">
            <v>3981.62</v>
          </cell>
          <cell r="F790" t="str">
            <v>Cum</v>
          </cell>
          <cell r="G790">
            <v>3145.48</v>
          </cell>
        </row>
        <row r="791">
          <cell r="B791">
            <v>1</v>
          </cell>
          <cell r="C791" t="str">
            <v>No</v>
          </cell>
          <cell r="D791" t="str">
            <v>Sthapathy for making pathies</v>
          </cell>
          <cell r="E791">
            <v>1673</v>
          </cell>
          <cell r="F791" t="str">
            <v>Each</v>
          </cell>
          <cell r="G791">
            <v>1673</v>
          </cell>
        </row>
        <row r="792">
          <cell r="B792">
            <v>3</v>
          </cell>
          <cell r="C792" t="str">
            <v>Nos</v>
          </cell>
          <cell r="D792" t="str">
            <v>Silpi I Class for Vargapoochu</v>
          </cell>
          <cell r="E792">
            <v>1409</v>
          </cell>
          <cell r="F792" t="str">
            <v>Each</v>
          </cell>
          <cell r="G792">
            <v>4227</v>
          </cell>
        </row>
        <row r="793">
          <cell r="B793">
            <v>5</v>
          </cell>
          <cell r="C793" t="str">
            <v>Nos</v>
          </cell>
          <cell r="D793" t="str">
            <v>Silpi II Class for Vargapoochu</v>
          </cell>
          <cell r="E793">
            <v>1286</v>
          </cell>
          <cell r="F793" t="str">
            <v>Each</v>
          </cell>
          <cell r="G793">
            <v>6430</v>
          </cell>
        </row>
        <row r="794">
          <cell r="B794">
            <v>6</v>
          </cell>
          <cell r="C794" t="str">
            <v>Nos</v>
          </cell>
          <cell r="D794" t="str">
            <v>Assistant Silpi</v>
          </cell>
          <cell r="E794">
            <v>918</v>
          </cell>
          <cell r="F794" t="str">
            <v>Each</v>
          </cell>
          <cell r="G794">
            <v>5508</v>
          </cell>
        </row>
        <row r="795">
          <cell r="B795">
            <v>6</v>
          </cell>
          <cell r="C795" t="str">
            <v>Nos</v>
          </cell>
          <cell r="D795" t="str">
            <v>Mazdoor I class</v>
          </cell>
          <cell r="E795">
            <v>651</v>
          </cell>
          <cell r="F795" t="str">
            <v>Each</v>
          </cell>
          <cell r="G795">
            <v>3906</v>
          </cell>
        </row>
        <row r="796">
          <cell r="B796">
            <v>3</v>
          </cell>
          <cell r="C796" t="str">
            <v>Nos</v>
          </cell>
          <cell r="D796" t="str">
            <v>Mazdoor II class</v>
          </cell>
          <cell r="E796">
            <v>534</v>
          </cell>
          <cell r="F796" t="str">
            <v>Each</v>
          </cell>
          <cell r="G796">
            <v>1602</v>
          </cell>
        </row>
        <row r="797">
          <cell r="B797">
            <v>4</v>
          </cell>
          <cell r="C797" t="str">
            <v>Nos</v>
          </cell>
          <cell r="D797" t="str">
            <v>Mazdoor II class for lifting materials</v>
          </cell>
          <cell r="E797">
            <v>534</v>
          </cell>
          <cell r="F797" t="str">
            <v>Each</v>
          </cell>
          <cell r="G797">
            <v>2136</v>
          </cell>
        </row>
        <row r="798">
          <cell r="B798" t="str">
            <v>L.S</v>
          </cell>
          <cell r="D798" t="str">
            <v>Curing charges</v>
          </cell>
          <cell r="E798" t="str">
            <v>L.S</v>
          </cell>
          <cell r="G798">
            <v>60</v>
          </cell>
        </row>
        <row r="799">
          <cell r="B799" t="str">
            <v>L.S</v>
          </cell>
          <cell r="D799" t="str">
            <v>Hire charges for Special tools and plants required for lifting of material and shaping of bricks</v>
          </cell>
          <cell r="E799" t="str">
            <v>L.S</v>
          </cell>
          <cell r="G799">
            <v>74.849999999999994</v>
          </cell>
        </row>
        <row r="800">
          <cell r="D800" t="str">
            <v>Total per 2.83 Cum</v>
          </cell>
          <cell r="G800">
            <v>37658</v>
          </cell>
        </row>
        <row r="801">
          <cell r="D801" t="str">
            <v>Rate per Cum</v>
          </cell>
          <cell r="G801">
            <v>13306.800000000001</v>
          </cell>
        </row>
        <row r="804">
          <cell r="A804">
            <v>47</v>
          </cell>
          <cell r="B804">
            <v>100</v>
          </cell>
          <cell r="C804" t="str">
            <v>Sft</v>
          </cell>
          <cell r="D804" t="str">
            <v xml:space="preserve">Providing Vargapoochu over the core walls of Rajagopurams / Vimanams with in Cement Mortar 1:4 (one cement and four sand) complete including shaping the Mugapathrams, Mahanasi, Koodu, all Ornamental works to proper shape etc.complete 
</v>
          </cell>
        </row>
        <row r="805">
          <cell r="B805">
            <v>100</v>
          </cell>
          <cell r="C805" t="str">
            <v>Sft</v>
          </cell>
          <cell r="D805" t="str">
            <v>upto Kalkaram</v>
          </cell>
        </row>
        <row r="806">
          <cell r="B806">
            <v>8</v>
          </cell>
          <cell r="C806" t="str">
            <v>Nos</v>
          </cell>
          <cell r="D806" t="str">
            <v>Chamber Bricks</v>
          </cell>
          <cell r="E806">
            <v>6842.82</v>
          </cell>
          <cell r="F806" t="str">
            <v>1000 nos</v>
          </cell>
          <cell r="G806">
            <v>54.74</v>
          </cell>
        </row>
        <row r="807">
          <cell r="B807">
            <v>2.8299999999999999E-2</v>
          </cell>
          <cell r="C807" t="str">
            <v>Cum</v>
          </cell>
          <cell r="D807" t="str">
            <v>Cement Mortar 1:4</v>
          </cell>
          <cell r="E807">
            <v>3981.62</v>
          </cell>
          <cell r="F807" t="str">
            <v>Cum</v>
          </cell>
          <cell r="G807">
            <v>112.68</v>
          </cell>
        </row>
        <row r="808">
          <cell r="B808">
            <v>2</v>
          </cell>
          <cell r="C808" t="str">
            <v>Nos</v>
          </cell>
          <cell r="D808" t="str">
            <v>Silpi I Class for Vargapoochu</v>
          </cell>
          <cell r="E808">
            <v>1409</v>
          </cell>
          <cell r="F808" t="str">
            <v>Each</v>
          </cell>
          <cell r="G808">
            <v>2818</v>
          </cell>
        </row>
        <row r="809">
          <cell r="B809">
            <v>0</v>
          </cell>
          <cell r="C809" t="str">
            <v>Nos</v>
          </cell>
          <cell r="D809" t="str">
            <v>Mazdoor II class</v>
          </cell>
          <cell r="E809">
            <v>534</v>
          </cell>
          <cell r="F809" t="str">
            <v>Each</v>
          </cell>
          <cell r="G809">
            <v>0</v>
          </cell>
        </row>
        <row r="810">
          <cell r="B810">
            <v>0.35</v>
          </cell>
          <cell r="C810" t="str">
            <v>Cum</v>
          </cell>
          <cell r="D810" t="str">
            <v>Cement Mortar 1:4</v>
          </cell>
          <cell r="E810">
            <v>3981.62</v>
          </cell>
          <cell r="F810" t="str">
            <v>Each</v>
          </cell>
          <cell r="G810">
            <v>1393.57</v>
          </cell>
        </row>
        <row r="811">
          <cell r="B811">
            <v>4</v>
          </cell>
          <cell r="C811" t="str">
            <v>Nos</v>
          </cell>
          <cell r="D811" t="str">
            <v>Silpi I Class for Vargapoochu</v>
          </cell>
          <cell r="E811">
            <v>1409</v>
          </cell>
          <cell r="F811" t="str">
            <v>Each</v>
          </cell>
          <cell r="G811">
            <v>5636</v>
          </cell>
        </row>
        <row r="812">
          <cell r="B812">
            <v>3</v>
          </cell>
          <cell r="C812" t="str">
            <v>Nos</v>
          </cell>
          <cell r="D812" t="str">
            <v>Silpi II Class for Vargapoochu</v>
          </cell>
          <cell r="E812">
            <v>1286</v>
          </cell>
          <cell r="F812" t="str">
            <v>Each</v>
          </cell>
          <cell r="G812">
            <v>3858</v>
          </cell>
        </row>
        <row r="813">
          <cell r="B813">
            <v>4</v>
          </cell>
          <cell r="C813" t="str">
            <v>Nos</v>
          </cell>
          <cell r="D813" t="str">
            <v>Assistant Silpi</v>
          </cell>
          <cell r="E813">
            <v>918</v>
          </cell>
          <cell r="F813" t="str">
            <v>Each</v>
          </cell>
          <cell r="G813">
            <v>3672</v>
          </cell>
        </row>
        <row r="814">
          <cell r="B814">
            <v>4</v>
          </cell>
          <cell r="C814" t="str">
            <v>Nos</v>
          </cell>
          <cell r="D814" t="str">
            <v>Mazdoor I class</v>
          </cell>
          <cell r="E814">
            <v>651</v>
          </cell>
          <cell r="F814" t="str">
            <v>Each</v>
          </cell>
          <cell r="G814">
            <v>2604</v>
          </cell>
        </row>
        <row r="815">
          <cell r="B815">
            <v>2</v>
          </cell>
          <cell r="C815" t="str">
            <v>Nos</v>
          </cell>
          <cell r="D815" t="str">
            <v>Mazdoor II class</v>
          </cell>
          <cell r="E815">
            <v>534</v>
          </cell>
          <cell r="F815" t="str">
            <v>Each</v>
          </cell>
          <cell r="G815">
            <v>1068</v>
          </cell>
        </row>
        <row r="816">
          <cell r="D816" t="str">
            <v>Nayamtheervai</v>
          </cell>
          <cell r="E816" t="str">
            <v>.</v>
          </cell>
        </row>
        <row r="817">
          <cell r="B817">
            <v>5.6000000000000001E-2</v>
          </cell>
          <cell r="C817" t="str">
            <v>Cum</v>
          </cell>
          <cell r="D817" t="str">
            <v>Sand</v>
          </cell>
          <cell r="E817">
            <v>1691.22</v>
          </cell>
          <cell r="F817" t="str">
            <v>Cum</v>
          </cell>
          <cell r="G817">
            <v>94.71</v>
          </cell>
        </row>
        <row r="818">
          <cell r="B818">
            <v>5.6000000000000001E-2</v>
          </cell>
          <cell r="C818" t="str">
            <v>Cum</v>
          </cell>
          <cell r="D818" t="str">
            <v>Screened Sand</v>
          </cell>
          <cell r="E818">
            <v>1691.22</v>
          </cell>
          <cell r="F818" t="str">
            <v>Cum</v>
          </cell>
          <cell r="G818">
            <v>94.71</v>
          </cell>
        </row>
        <row r="819">
          <cell r="B819">
            <v>35</v>
          </cell>
          <cell r="C819" t="str">
            <v>Kg</v>
          </cell>
          <cell r="D819" t="str">
            <v>Cement</v>
          </cell>
          <cell r="E819">
            <v>6040</v>
          </cell>
          <cell r="F819" t="str">
            <v>MT</v>
          </cell>
          <cell r="G819">
            <v>211.4</v>
          </cell>
        </row>
        <row r="820">
          <cell r="B820">
            <v>3</v>
          </cell>
          <cell r="C820" t="str">
            <v>Nos</v>
          </cell>
          <cell r="D820" t="str">
            <v>Silpi I Class for Vargapoochu</v>
          </cell>
          <cell r="E820">
            <v>1409</v>
          </cell>
          <cell r="F820" t="str">
            <v>Each</v>
          </cell>
          <cell r="G820">
            <v>4227</v>
          </cell>
        </row>
        <row r="821">
          <cell r="B821">
            <v>1</v>
          </cell>
          <cell r="C821" t="str">
            <v>Nos</v>
          </cell>
          <cell r="D821" t="str">
            <v>Mazdoor I class</v>
          </cell>
          <cell r="E821">
            <v>651</v>
          </cell>
          <cell r="F821" t="str">
            <v>Each</v>
          </cell>
          <cell r="G821">
            <v>651</v>
          </cell>
        </row>
        <row r="822">
          <cell r="B822" t="str">
            <v>L.S</v>
          </cell>
          <cell r="D822" t="str">
            <v>Curing charges</v>
          </cell>
          <cell r="E822" t="str">
            <v>L.S</v>
          </cell>
          <cell r="G822">
            <v>73</v>
          </cell>
        </row>
        <row r="823">
          <cell r="D823" t="str">
            <v>Total for 100 sft or 9.29 Sqm</v>
          </cell>
          <cell r="G823">
            <v>26568.809999999998</v>
          </cell>
        </row>
        <row r="824">
          <cell r="D824" t="str">
            <v>Rate per Sqm</v>
          </cell>
          <cell r="G824">
            <v>2860</v>
          </cell>
        </row>
        <row r="826">
          <cell r="B826">
            <v>100</v>
          </cell>
          <cell r="C826" t="str">
            <v>Sft</v>
          </cell>
          <cell r="D826" t="str">
            <v xml:space="preserve">upto 15  Feet height </v>
          </cell>
        </row>
        <row r="827">
          <cell r="B827">
            <v>10</v>
          </cell>
          <cell r="C827" t="str">
            <v>Nos</v>
          </cell>
          <cell r="D827" t="str">
            <v>Chamber Bricks</v>
          </cell>
          <cell r="E827">
            <v>6842.82</v>
          </cell>
          <cell r="F827" t="str">
            <v>1000 nos</v>
          </cell>
          <cell r="G827">
            <v>68.430000000000007</v>
          </cell>
        </row>
        <row r="828">
          <cell r="B828">
            <v>2.8299999999999999E-2</v>
          </cell>
          <cell r="C828" t="str">
            <v>Cum</v>
          </cell>
          <cell r="D828" t="str">
            <v>Cement Mortar 1:4</v>
          </cell>
          <cell r="E828">
            <v>3981.62</v>
          </cell>
          <cell r="F828" t="str">
            <v>Cum</v>
          </cell>
          <cell r="G828">
            <v>112.68</v>
          </cell>
        </row>
        <row r="829">
          <cell r="B829">
            <v>2</v>
          </cell>
          <cell r="C829" t="str">
            <v>Nos</v>
          </cell>
          <cell r="D829" t="str">
            <v>Silpi I Class for Vargapoochu</v>
          </cell>
          <cell r="E829">
            <v>1409</v>
          </cell>
          <cell r="F829" t="str">
            <v>Each</v>
          </cell>
          <cell r="G829">
            <v>2818</v>
          </cell>
        </row>
        <row r="830">
          <cell r="B830">
            <v>1</v>
          </cell>
          <cell r="C830" t="str">
            <v>Nos</v>
          </cell>
          <cell r="D830" t="str">
            <v>Mazdoor II class</v>
          </cell>
          <cell r="E830">
            <v>534</v>
          </cell>
          <cell r="F830" t="str">
            <v>Each</v>
          </cell>
          <cell r="G830">
            <v>534</v>
          </cell>
        </row>
        <row r="831">
          <cell r="B831">
            <v>0.4</v>
          </cell>
          <cell r="C831" t="str">
            <v>Cum</v>
          </cell>
          <cell r="D831" t="str">
            <v>Cement Mortar 1:4</v>
          </cell>
          <cell r="E831">
            <v>3981.62</v>
          </cell>
          <cell r="F831" t="str">
            <v>Each</v>
          </cell>
          <cell r="G831">
            <v>1592.65</v>
          </cell>
        </row>
        <row r="832">
          <cell r="B832">
            <v>5</v>
          </cell>
          <cell r="C832" t="str">
            <v>Nos</v>
          </cell>
          <cell r="D832" t="str">
            <v>Silpi I Class for Vargapoochu</v>
          </cell>
          <cell r="E832">
            <v>1409</v>
          </cell>
          <cell r="F832" t="str">
            <v>Each</v>
          </cell>
          <cell r="G832">
            <v>7045</v>
          </cell>
        </row>
        <row r="833">
          <cell r="B833">
            <v>4</v>
          </cell>
          <cell r="C833" t="str">
            <v>Nos</v>
          </cell>
          <cell r="D833" t="str">
            <v>Silpi II Class for Vargapoochu</v>
          </cell>
          <cell r="E833">
            <v>1286</v>
          </cell>
          <cell r="F833" t="str">
            <v>Each</v>
          </cell>
          <cell r="G833">
            <v>5144</v>
          </cell>
        </row>
        <row r="834">
          <cell r="B834">
            <v>5</v>
          </cell>
          <cell r="C834" t="str">
            <v>Nos</v>
          </cell>
          <cell r="D834" t="str">
            <v>Assistant Silpi</v>
          </cell>
          <cell r="E834">
            <v>918</v>
          </cell>
          <cell r="F834" t="str">
            <v>Each</v>
          </cell>
          <cell r="G834">
            <v>4590</v>
          </cell>
        </row>
        <row r="835">
          <cell r="B835">
            <v>5</v>
          </cell>
          <cell r="C835" t="str">
            <v>Nos</v>
          </cell>
          <cell r="D835" t="str">
            <v>Mazdoor I class</v>
          </cell>
          <cell r="E835">
            <v>651</v>
          </cell>
          <cell r="F835" t="str">
            <v>Each</v>
          </cell>
          <cell r="G835">
            <v>3255</v>
          </cell>
        </row>
        <row r="836">
          <cell r="B836">
            <v>5</v>
          </cell>
          <cell r="C836" t="str">
            <v>Nos</v>
          </cell>
          <cell r="D836" t="str">
            <v>Mazdoor II class</v>
          </cell>
          <cell r="E836">
            <v>534</v>
          </cell>
          <cell r="F836" t="str">
            <v>Each</v>
          </cell>
          <cell r="G836">
            <v>2670</v>
          </cell>
        </row>
        <row r="837">
          <cell r="D837" t="str">
            <v>Nayamtheervai</v>
          </cell>
          <cell r="E837" t="str">
            <v>.</v>
          </cell>
        </row>
        <row r="838">
          <cell r="B838">
            <v>5.6000000000000001E-2</v>
          </cell>
          <cell r="C838" t="str">
            <v>Cum</v>
          </cell>
          <cell r="D838" t="str">
            <v>Sand</v>
          </cell>
          <cell r="E838">
            <v>1691.22</v>
          </cell>
          <cell r="F838" t="str">
            <v>Cum</v>
          </cell>
          <cell r="G838">
            <v>94.71</v>
          </cell>
        </row>
        <row r="839">
          <cell r="B839">
            <v>5.6000000000000001E-2</v>
          </cell>
          <cell r="C839" t="str">
            <v>Cum</v>
          </cell>
          <cell r="D839" t="str">
            <v>Screened Sand</v>
          </cell>
          <cell r="E839">
            <v>1696.22</v>
          </cell>
          <cell r="F839" t="str">
            <v>Cum</v>
          </cell>
          <cell r="G839">
            <v>94.99</v>
          </cell>
        </row>
        <row r="840">
          <cell r="B840">
            <v>30</v>
          </cell>
          <cell r="C840" t="str">
            <v>Kg</v>
          </cell>
          <cell r="D840" t="str">
            <v>Cement</v>
          </cell>
          <cell r="E840">
            <v>6040</v>
          </cell>
          <cell r="F840" t="str">
            <v>MT</v>
          </cell>
          <cell r="G840">
            <v>181.2</v>
          </cell>
        </row>
        <row r="841">
          <cell r="B841">
            <v>3</v>
          </cell>
          <cell r="C841" t="str">
            <v>Nos</v>
          </cell>
          <cell r="D841" t="str">
            <v>Silpi I Class for Vargapoochu</v>
          </cell>
          <cell r="E841">
            <v>1409</v>
          </cell>
          <cell r="F841" t="str">
            <v>Each</v>
          </cell>
          <cell r="G841">
            <v>4227</v>
          </cell>
        </row>
        <row r="842">
          <cell r="B842">
            <v>1</v>
          </cell>
          <cell r="C842" t="str">
            <v>Nos</v>
          </cell>
          <cell r="D842" t="str">
            <v>Mazdoor I class</v>
          </cell>
          <cell r="E842">
            <v>651</v>
          </cell>
          <cell r="F842" t="str">
            <v>Each</v>
          </cell>
          <cell r="G842">
            <v>651</v>
          </cell>
        </row>
        <row r="843">
          <cell r="B843" t="str">
            <v>L.S</v>
          </cell>
          <cell r="D843" t="str">
            <v>Curing charges</v>
          </cell>
          <cell r="E843" t="str">
            <v>L.S</v>
          </cell>
          <cell r="G843">
            <v>44.34</v>
          </cell>
        </row>
        <row r="844">
          <cell r="D844" t="str">
            <v>Total for 100 sft or 9.29 Sqm</v>
          </cell>
          <cell r="G844">
            <v>33123</v>
          </cell>
        </row>
        <row r="845">
          <cell r="D845" t="str">
            <v>Rate per Sqm</v>
          </cell>
          <cell r="G845">
            <v>3565.5</v>
          </cell>
        </row>
        <row r="847">
          <cell r="A847">
            <v>48</v>
          </cell>
          <cell r="D847" t="str">
            <v>Providing Scaffolding for Gopurams with Casurina posts for main form work and covered with non inflammable shadow net made in Polimer / Plastic etc complete for Vimanam</v>
          </cell>
        </row>
        <row r="848">
          <cell r="D848" t="str">
            <v>S.O.R Page 164</v>
          </cell>
        </row>
        <row r="849">
          <cell r="B849">
            <v>1</v>
          </cell>
          <cell r="C849" t="str">
            <v>Sqm</v>
          </cell>
          <cell r="D849" t="str">
            <v>Up to 15feet height</v>
          </cell>
          <cell r="E849">
            <v>257</v>
          </cell>
          <cell r="F849" t="str">
            <v>Sqm</v>
          </cell>
          <cell r="G849">
            <v>257</v>
          </cell>
        </row>
        <row r="850">
          <cell r="B850">
            <v>1</v>
          </cell>
          <cell r="C850" t="str">
            <v>Sqm</v>
          </cell>
          <cell r="D850" t="str">
            <v>Up to 25feet height</v>
          </cell>
          <cell r="E850">
            <v>344.4</v>
          </cell>
          <cell r="F850" t="str">
            <v>Sqm</v>
          </cell>
          <cell r="G850">
            <v>344.4</v>
          </cell>
        </row>
        <row r="851">
          <cell r="B851">
            <v>1</v>
          </cell>
          <cell r="C851" t="str">
            <v>Sqm</v>
          </cell>
          <cell r="D851" t="str">
            <v>Up to 50feet height</v>
          </cell>
          <cell r="E851">
            <v>439.7</v>
          </cell>
          <cell r="F851" t="str">
            <v>Sqm</v>
          </cell>
          <cell r="G851">
            <v>439.7</v>
          </cell>
        </row>
        <row r="852">
          <cell r="B852">
            <v>1</v>
          </cell>
          <cell r="C852" t="str">
            <v>Sqm</v>
          </cell>
          <cell r="D852" t="str">
            <v>Up to 75feet height</v>
          </cell>
          <cell r="E852">
            <v>550.5</v>
          </cell>
          <cell r="F852" t="str">
            <v>Sqm</v>
          </cell>
          <cell r="G852">
            <v>550.5</v>
          </cell>
        </row>
        <row r="854">
          <cell r="A854">
            <v>49</v>
          </cell>
          <cell r="B854">
            <v>100</v>
          </cell>
          <cell r="C854" t="str">
            <v>Sft</v>
          </cell>
          <cell r="D854" t="str">
            <v xml:space="preserve">Painting with multicolour ( Panchavarnam ) paint complete for the Gopuram  including cost and conveyance of materials and brushes, labour charges </v>
          </cell>
        </row>
        <row r="855">
          <cell r="A855" t="str">
            <v>a</v>
          </cell>
          <cell r="D855" t="str">
            <v>Vimanam and Gopuram height upto 15 feet</v>
          </cell>
        </row>
        <row r="856">
          <cell r="B856">
            <v>1.65</v>
          </cell>
          <cell r="C856" t="str">
            <v>Lit</v>
          </cell>
          <cell r="D856" t="str">
            <v>Wall primer</v>
          </cell>
          <cell r="E856">
            <v>151.30000000000001</v>
          </cell>
          <cell r="F856" t="str">
            <v>Lit</v>
          </cell>
          <cell r="G856">
            <v>249.65</v>
          </cell>
        </row>
        <row r="857">
          <cell r="B857">
            <v>4</v>
          </cell>
          <cell r="C857" t="str">
            <v>Lit</v>
          </cell>
          <cell r="D857" t="str">
            <v>Emulsion Paint</v>
          </cell>
          <cell r="E857">
            <v>303.8</v>
          </cell>
          <cell r="F857" t="str">
            <v>Lit</v>
          </cell>
          <cell r="G857">
            <v>1215.2</v>
          </cell>
        </row>
        <row r="858">
          <cell r="D858" t="str">
            <v>Thinner and Linsed oil</v>
          </cell>
          <cell r="F858" t="str">
            <v>L.S</v>
          </cell>
          <cell r="G858">
            <v>75</v>
          </cell>
        </row>
        <row r="859">
          <cell r="B859">
            <v>2</v>
          </cell>
          <cell r="C859" t="str">
            <v>Nos</v>
          </cell>
          <cell r="D859" t="str">
            <v>Assistant painter</v>
          </cell>
          <cell r="E859">
            <v>661</v>
          </cell>
          <cell r="F859" t="str">
            <v>Each</v>
          </cell>
          <cell r="G859">
            <v>1322</v>
          </cell>
        </row>
        <row r="860">
          <cell r="B860">
            <v>3</v>
          </cell>
          <cell r="C860" t="str">
            <v>Nos</v>
          </cell>
          <cell r="D860" t="str">
            <v>Artist painter I class</v>
          </cell>
          <cell r="E860">
            <v>1253</v>
          </cell>
          <cell r="F860" t="str">
            <v>Each</v>
          </cell>
          <cell r="G860">
            <v>3759</v>
          </cell>
        </row>
        <row r="861">
          <cell r="B861">
            <v>3</v>
          </cell>
          <cell r="C861" t="str">
            <v>Nos</v>
          </cell>
          <cell r="D861" t="str">
            <v>Artist painter II class</v>
          </cell>
          <cell r="E861">
            <v>1057</v>
          </cell>
          <cell r="F861" t="str">
            <v>Each</v>
          </cell>
          <cell r="G861">
            <v>3171</v>
          </cell>
        </row>
        <row r="862">
          <cell r="B862">
            <v>1.5</v>
          </cell>
          <cell r="C862" t="str">
            <v>Nos</v>
          </cell>
          <cell r="D862" t="str">
            <v>Mazdoor I class</v>
          </cell>
          <cell r="E862">
            <v>651</v>
          </cell>
          <cell r="F862" t="str">
            <v>Each</v>
          </cell>
          <cell r="G862">
            <v>976.5</v>
          </cell>
        </row>
        <row r="863">
          <cell r="B863" t="str">
            <v>L.S</v>
          </cell>
          <cell r="D863" t="str">
            <v>Cost of brush, putty &amp; cotton wastage</v>
          </cell>
          <cell r="G863">
            <v>43</v>
          </cell>
        </row>
        <row r="864">
          <cell r="D864" t="str">
            <v>Total Rate per 100 Sft / 9.29 Sqm</v>
          </cell>
          <cell r="G864">
            <v>10811.35</v>
          </cell>
        </row>
        <row r="865">
          <cell r="D865" t="str">
            <v>Rate per Sqm</v>
          </cell>
          <cell r="G865">
            <v>1163.8</v>
          </cell>
        </row>
        <row r="866">
          <cell r="D866" t="str">
            <v>Rate per Sft</v>
          </cell>
          <cell r="G866">
            <v>108.19999999999999</v>
          </cell>
        </row>
        <row r="867">
          <cell r="A867" t="str">
            <v>b</v>
          </cell>
          <cell r="D867" t="str">
            <v>Vimanam and Gopuram height upto 25 feet</v>
          </cell>
        </row>
        <row r="868">
          <cell r="B868">
            <v>1.65</v>
          </cell>
          <cell r="C868" t="str">
            <v>Lit</v>
          </cell>
          <cell r="D868" t="str">
            <v>Wall primer</v>
          </cell>
          <cell r="E868">
            <v>151.30000000000001</v>
          </cell>
          <cell r="F868" t="str">
            <v>Lit</v>
          </cell>
          <cell r="G868">
            <v>249.65</v>
          </cell>
        </row>
        <row r="869">
          <cell r="B869">
            <v>4</v>
          </cell>
          <cell r="C869" t="str">
            <v>Lit</v>
          </cell>
          <cell r="D869" t="str">
            <v>Emulsion Paint</v>
          </cell>
          <cell r="E869">
            <v>303.8</v>
          </cell>
          <cell r="F869" t="str">
            <v>Lit</v>
          </cell>
          <cell r="G869">
            <v>1215.2</v>
          </cell>
        </row>
        <row r="870">
          <cell r="D870" t="str">
            <v>Thinner and Linsed oil</v>
          </cell>
          <cell r="F870" t="str">
            <v>L.S</v>
          </cell>
          <cell r="G870">
            <v>75</v>
          </cell>
        </row>
        <row r="871">
          <cell r="B871">
            <v>3</v>
          </cell>
          <cell r="C871" t="str">
            <v>Nos</v>
          </cell>
          <cell r="D871" t="str">
            <v>Assistant painter</v>
          </cell>
          <cell r="E871">
            <v>661</v>
          </cell>
          <cell r="F871" t="str">
            <v>Each</v>
          </cell>
          <cell r="G871">
            <v>1983</v>
          </cell>
        </row>
        <row r="872">
          <cell r="B872">
            <v>3</v>
          </cell>
          <cell r="C872" t="str">
            <v>Nos</v>
          </cell>
          <cell r="D872" t="str">
            <v>Artist painter I class</v>
          </cell>
          <cell r="E872">
            <v>1253</v>
          </cell>
          <cell r="F872" t="str">
            <v>Each</v>
          </cell>
          <cell r="G872">
            <v>3759</v>
          </cell>
        </row>
        <row r="873">
          <cell r="B873">
            <v>3</v>
          </cell>
          <cell r="C873" t="str">
            <v>Nos</v>
          </cell>
          <cell r="D873" t="str">
            <v>Artist painter II class</v>
          </cell>
          <cell r="E873">
            <v>1057</v>
          </cell>
          <cell r="F873" t="str">
            <v>Each</v>
          </cell>
          <cell r="G873">
            <v>3171</v>
          </cell>
        </row>
        <row r="874">
          <cell r="B874">
            <v>2.5</v>
          </cell>
          <cell r="C874" t="str">
            <v>Nos</v>
          </cell>
          <cell r="D874" t="str">
            <v>Mazdoor I class</v>
          </cell>
          <cell r="E874">
            <v>651</v>
          </cell>
          <cell r="F874" t="str">
            <v>Each</v>
          </cell>
          <cell r="G874">
            <v>1627.5</v>
          </cell>
        </row>
        <row r="875">
          <cell r="B875" t="str">
            <v>L.S</v>
          </cell>
          <cell r="D875" t="str">
            <v>Cost of brush, putty &amp; cotton wastage</v>
          </cell>
          <cell r="G875">
            <v>53</v>
          </cell>
        </row>
        <row r="876">
          <cell r="D876" t="str">
            <v>Total Rate per 100 Sft / 9.29 Sqm</v>
          </cell>
          <cell r="G876">
            <v>12133.35</v>
          </cell>
        </row>
        <row r="877">
          <cell r="D877" t="str">
            <v>Rate per Sqm</v>
          </cell>
          <cell r="G877">
            <v>1306.0999999999999</v>
          </cell>
        </row>
        <row r="878">
          <cell r="D878" t="str">
            <v>Rate per Sft</v>
          </cell>
          <cell r="G878">
            <v>121.39999999999999</v>
          </cell>
        </row>
        <row r="880">
          <cell r="A880" t="str">
            <v>c</v>
          </cell>
          <cell r="D880" t="str">
            <v>Vimanam and Gopuram height upto 50 feet</v>
          </cell>
        </row>
        <row r="881">
          <cell r="B881">
            <v>2</v>
          </cell>
          <cell r="C881" t="str">
            <v>Lit</v>
          </cell>
          <cell r="D881" t="str">
            <v>Wall primer</v>
          </cell>
          <cell r="E881">
            <v>151.30000000000001</v>
          </cell>
          <cell r="F881" t="str">
            <v>Lit</v>
          </cell>
          <cell r="G881">
            <v>302.60000000000002</v>
          </cell>
        </row>
        <row r="882">
          <cell r="B882">
            <v>5</v>
          </cell>
          <cell r="C882" t="str">
            <v>Lit</v>
          </cell>
          <cell r="D882" t="str">
            <v>Emulsion Paint</v>
          </cell>
          <cell r="E882">
            <v>303.8</v>
          </cell>
          <cell r="F882" t="str">
            <v>Lit</v>
          </cell>
          <cell r="G882">
            <v>1519</v>
          </cell>
        </row>
        <row r="883">
          <cell r="D883" t="str">
            <v>Thinner and Linsed oil</v>
          </cell>
          <cell r="F883" t="str">
            <v>L.S</v>
          </cell>
          <cell r="G883">
            <v>90</v>
          </cell>
        </row>
        <row r="884">
          <cell r="B884">
            <v>4</v>
          </cell>
          <cell r="C884" t="str">
            <v>Nos</v>
          </cell>
          <cell r="D884" t="str">
            <v>Assistant painter</v>
          </cell>
          <cell r="E884">
            <v>661</v>
          </cell>
          <cell r="F884" t="str">
            <v>Each</v>
          </cell>
          <cell r="G884">
            <v>2644</v>
          </cell>
        </row>
        <row r="885">
          <cell r="B885">
            <v>3</v>
          </cell>
          <cell r="C885" t="str">
            <v>Nos</v>
          </cell>
          <cell r="D885" t="str">
            <v>Artist painter I class</v>
          </cell>
          <cell r="E885">
            <v>1253</v>
          </cell>
          <cell r="F885" t="str">
            <v>Each</v>
          </cell>
          <cell r="G885">
            <v>3759</v>
          </cell>
        </row>
        <row r="886">
          <cell r="B886">
            <v>3</v>
          </cell>
          <cell r="C886" t="str">
            <v>Nos</v>
          </cell>
          <cell r="D886" t="str">
            <v>Artist painter II class</v>
          </cell>
          <cell r="E886">
            <v>1057</v>
          </cell>
          <cell r="F886" t="str">
            <v>Each</v>
          </cell>
          <cell r="G886">
            <v>3171</v>
          </cell>
        </row>
        <row r="887">
          <cell r="B887">
            <v>2.5</v>
          </cell>
          <cell r="C887" t="str">
            <v>Nos</v>
          </cell>
          <cell r="D887" t="str">
            <v>Mazdoor I class</v>
          </cell>
          <cell r="E887">
            <v>651</v>
          </cell>
          <cell r="F887" t="str">
            <v>Each</v>
          </cell>
          <cell r="G887">
            <v>1627.5</v>
          </cell>
        </row>
        <row r="888">
          <cell r="B888" t="str">
            <v>L.S</v>
          </cell>
          <cell r="D888" t="str">
            <v>Cost of brush, putty &amp; cotton wastage</v>
          </cell>
          <cell r="G888">
            <v>63</v>
          </cell>
        </row>
        <row r="889">
          <cell r="D889" t="str">
            <v>Total Rate per 100 Sft / 9.29 Sqm</v>
          </cell>
          <cell r="G889">
            <v>13176.1</v>
          </cell>
        </row>
        <row r="890">
          <cell r="D890" t="str">
            <v>Rate per Sqm</v>
          </cell>
          <cell r="G890">
            <v>1418.3999999999999</v>
          </cell>
        </row>
        <row r="891">
          <cell r="D891" t="str">
            <v>Rate per Sft</v>
          </cell>
          <cell r="G891">
            <v>131.79999999999998</v>
          </cell>
        </row>
        <row r="893">
          <cell r="A893" t="str">
            <v>d</v>
          </cell>
          <cell r="D893" t="str">
            <v>Vimanam and Gopuram height upto 100 feet</v>
          </cell>
        </row>
        <row r="894">
          <cell r="B894">
            <v>2</v>
          </cell>
          <cell r="C894" t="str">
            <v>Lit</v>
          </cell>
          <cell r="D894" t="str">
            <v>Wall primer</v>
          </cell>
          <cell r="E894">
            <v>151.30000000000001</v>
          </cell>
          <cell r="F894" t="str">
            <v>Lit</v>
          </cell>
          <cell r="G894">
            <v>302.60000000000002</v>
          </cell>
        </row>
        <row r="895">
          <cell r="B895">
            <v>5</v>
          </cell>
          <cell r="C895" t="str">
            <v>Lit</v>
          </cell>
          <cell r="D895" t="str">
            <v>Emulsion Paint</v>
          </cell>
          <cell r="E895">
            <v>303.8</v>
          </cell>
          <cell r="F895" t="str">
            <v>Lit</v>
          </cell>
          <cell r="G895">
            <v>1519</v>
          </cell>
        </row>
        <row r="896">
          <cell r="D896" t="str">
            <v>Thinner and Linsed oil</v>
          </cell>
          <cell r="F896" t="str">
            <v>L.S</v>
          </cell>
          <cell r="G896">
            <v>90</v>
          </cell>
        </row>
        <row r="897">
          <cell r="B897">
            <v>5</v>
          </cell>
          <cell r="C897" t="str">
            <v>Nos</v>
          </cell>
          <cell r="D897" t="str">
            <v>Assistant painter</v>
          </cell>
          <cell r="E897">
            <v>661</v>
          </cell>
          <cell r="F897" t="str">
            <v>Each</v>
          </cell>
          <cell r="G897">
            <v>3305</v>
          </cell>
        </row>
        <row r="898">
          <cell r="B898">
            <v>4</v>
          </cell>
          <cell r="C898" t="str">
            <v>Nos</v>
          </cell>
          <cell r="D898" t="str">
            <v>Artist painter I class</v>
          </cell>
          <cell r="E898">
            <v>1253</v>
          </cell>
          <cell r="F898" t="str">
            <v>Each</v>
          </cell>
          <cell r="G898">
            <v>5012</v>
          </cell>
        </row>
        <row r="899">
          <cell r="B899">
            <v>4</v>
          </cell>
          <cell r="C899" t="str">
            <v>Nos</v>
          </cell>
          <cell r="D899" t="str">
            <v>Artist painter II class</v>
          </cell>
          <cell r="E899">
            <v>1057</v>
          </cell>
          <cell r="F899" t="str">
            <v>Each</v>
          </cell>
          <cell r="G899">
            <v>4228</v>
          </cell>
        </row>
        <row r="900">
          <cell r="B900">
            <v>2.75</v>
          </cell>
          <cell r="C900" t="str">
            <v>Nos</v>
          </cell>
          <cell r="D900" t="str">
            <v>Mazdoor I class</v>
          </cell>
          <cell r="E900">
            <v>651</v>
          </cell>
          <cell r="F900" t="str">
            <v>Each</v>
          </cell>
          <cell r="G900">
            <v>1790.25</v>
          </cell>
        </row>
        <row r="901">
          <cell r="B901" t="str">
            <v>L.S</v>
          </cell>
          <cell r="D901" t="str">
            <v>Cost of brush, putty &amp; cotton wastage</v>
          </cell>
          <cell r="G901">
            <v>73</v>
          </cell>
        </row>
        <row r="902">
          <cell r="D902" t="str">
            <v>Total Rate per 100 Sft / 9.29 Sqm</v>
          </cell>
          <cell r="G902">
            <v>16319.85</v>
          </cell>
        </row>
        <row r="903">
          <cell r="D903" t="str">
            <v>Rate per Sqm</v>
          </cell>
          <cell r="G903">
            <v>1756.8</v>
          </cell>
        </row>
        <row r="904">
          <cell r="D904" t="str">
            <v>Rate per Sft</v>
          </cell>
          <cell r="G904">
            <v>163.19999999999999</v>
          </cell>
        </row>
        <row r="905">
          <cell r="A905">
            <v>50</v>
          </cell>
          <cell r="D905" t="str">
            <v>Providing Sudhai Vigrahams in the Rajagopuram with Copper Rod reinforcement of suitable dia with binding wire wherever necessary</v>
          </cell>
        </row>
        <row r="906">
          <cell r="D906" t="str">
            <v>Above  0.75m and below 1.05m (2'6' - 3'6")</v>
          </cell>
        </row>
        <row r="907">
          <cell r="B907">
            <v>10</v>
          </cell>
          <cell r="C907" t="str">
            <v>Nos</v>
          </cell>
          <cell r="D907" t="str">
            <v>Chamber Bricks</v>
          </cell>
          <cell r="E907">
            <v>6842.82</v>
          </cell>
          <cell r="F907" t="str">
            <v>1000 nos</v>
          </cell>
          <cell r="G907">
            <v>68.430000000000007</v>
          </cell>
        </row>
        <row r="908">
          <cell r="B908">
            <v>5.6000000000000001E-2</v>
          </cell>
          <cell r="C908" t="str">
            <v>Cum</v>
          </cell>
          <cell r="D908" t="str">
            <v>Sand</v>
          </cell>
          <cell r="E908">
            <v>1691.22</v>
          </cell>
          <cell r="F908" t="str">
            <v>Cum</v>
          </cell>
          <cell r="G908">
            <v>94.71</v>
          </cell>
        </row>
        <row r="909">
          <cell r="B909">
            <v>15</v>
          </cell>
          <cell r="C909" t="str">
            <v>Kg</v>
          </cell>
          <cell r="D909" t="str">
            <v>Cement</v>
          </cell>
          <cell r="E909">
            <v>6040</v>
          </cell>
          <cell r="F909" t="str">
            <v>MT</v>
          </cell>
          <cell r="G909">
            <v>90.6</v>
          </cell>
        </row>
        <row r="910">
          <cell r="B910">
            <v>1</v>
          </cell>
          <cell r="C910" t="str">
            <v>Kg</v>
          </cell>
          <cell r="D910" t="str">
            <v>Copper Rods</v>
          </cell>
          <cell r="E910">
            <v>575</v>
          </cell>
          <cell r="F910" t="str">
            <v>Kg</v>
          </cell>
          <cell r="G910">
            <v>575</v>
          </cell>
        </row>
        <row r="911">
          <cell r="B911">
            <v>2</v>
          </cell>
          <cell r="C911" t="str">
            <v>No</v>
          </cell>
          <cell r="D911" t="str">
            <v>Silpi I Class for Vigrahams</v>
          </cell>
          <cell r="E911">
            <v>1673</v>
          </cell>
          <cell r="F911" t="str">
            <v>Each</v>
          </cell>
          <cell r="G911">
            <v>3346</v>
          </cell>
        </row>
        <row r="912">
          <cell r="B912">
            <v>1.25</v>
          </cell>
          <cell r="C912" t="str">
            <v>Nos</v>
          </cell>
          <cell r="D912" t="str">
            <v>Silpi II Class for Vigrahams</v>
          </cell>
          <cell r="E912">
            <v>1409</v>
          </cell>
          <cell r="F912" t="str">
            <v>Each</v>
          </cell>
          <cell r="G912">
            <v>1761.25</v>
          </cell>
        </row>
        <row r="913">
          <cell r="B913">
            <v>0.75</v>
          </cell>
          <cell r="C913" t="str">
            <v>Nos</v>
          </cell>
          <cell r="D913" t="str">
            <v>Mazdoor I class</v>
          </cell>
          <cell r="E913">
            <v>651</v>
          </cell>
          <cell r="F913" t="str">
            <v>Each</v>
          </cell>
          <cell r="G913">
            <v>488.25</v>
          </cell>
        </row>
        <row r="914">
          <cell r="B914">
            <v>7</v>
          </cell>
          <cell r="C914" t="str">
            <v>Sft</v>
          </cell>
          <cell r="D914" t="str">
            <v>Panjavarnam painting</v>
          </cell>
          <cell r="E914">
            <v>108.19999999999999</v>
          </cell>
          <cell r="F914" t="str">
            <v>Sft</v>
          </cell>
          <cell r="G914">
            <v>757.4</v>
          </cell>
        </row>
        <row r="915">
          <cell r="D915" t="str">
            <v>Sundries</v>
          </cell>
          <cell r="G915">
            <v>18.36</v>
          </cell>
        </row>
        <row r="916">
          <cell r="D916" t="str">
            <v>Rate per Each</v>
          </cell>
          <cell r="G916">
            <v>7199.9999999999991</v>
          </cell>
        </row>
        <row r="917">
          <cell r="A917">
            <v>51</v>
          </cell>
          <cell r="D917" t="str">
            <v xml:space="preserve">Paving flooring with cut stone of size 0.60 x 0.60M and 10cm thick and top surface dressed, pointing with Cement Mortar 1:3 (one cement and three C.S.Sand (M..Sand)) including cost and conveyance of all materials etc., complete as per standard specifications. </v>
          </cell>
        </row>
        <row r="918">
          <cell r="D918" t="str">
            <v>Sub Data - Pointing with C.M. 1:3</v>
          </cell>
        </row>
        <row r="919">
          <cell r="B919">
            <v>0.06</v>
          </cell>
          <cell r="C919" t="str">
            <v>Cum</v>
          </cell>
          <cell r="D919" t="str">
            <v>Cement mortar 1:3</v>
          </cell>
          <cell r="E919">
            <v>4706.42</v>
          </cell>
          <cell r="F919" t="str">
            <v>Cum</v>
          </cell>
          <cell r="G919">
            <v>282.39</v>
          </cell>
        </row>
        <row r="920">
          <cell r="B920">
            <v>1.6</v>
          </cell>
          <cell r="C920" t="str">
            <v>Nos</v>
          </cell>
          <cell r="D920" t="str">
            <v>Mason II class</v>
          </cell>
          <cell r="E920">
            <v>932</v>
          </cell>
          <cell r="F920" t="str">
            <v>Each</v>
          </cell>
          <cell r="G920">
            <v>1491.2</v>
          </cell>
        </row>
        <row r="921">
          <cell r="B921">
            <v>0.5</v>
          </cell>
          <cell r="C921" t="str">
            <v>Nos</v>
          </cell>
          <cell r="D921" t="str">
            <v>Mazdoor I class</v>
          </cell>
          <cell r="E921">
            <v>651</v>
          </cell>
          <cell r="F921" t="str">
            <v>Each</v>
          </cell>
          <cell r="G921">
            <v>325.5</v>
          </cell>
        </row>
        <row r="922">
          <cell r="B922">
            <v>1.1000000000000001</v>
          </cell>
          <cell r="C922" t="str">
            <v>Nos</v>
          </cell>
          <cell r="D922" t="str">
            <v>Mazdoor II class</v>
          </cell>
          <cell r="E922">
            <v>534</v>
          </cell>
          <cell r="F922" t="str">
            <v>Each</v>
          </cell>
          <cell r="G922">
            <v>587.4</v>
          </cell>
        </row>
        <row r="923">
          <cell r="D923" t="str">
            <v>Rate for 10 Sqm</v>
          </cell>
          <cell r="G923">
            <v>2686.49</v>
          </cell>
        </row>
        <row r="924">
          <cell r="D924" t="str">
            <v>Rate for 1 Sqm</v>
          </cell>
          <cell r="G924">
            <v>268.60000000000002</v>
          </cell>
        </row>
        <row r="925">
          <cell r="D925" t="str">
            <v>Main Data</v>
          </cell>
        </row>
        <row r="926">
          <cell r="B926">
            <v>0.1</v>
          </cell>
          <cell r="C926" t="str">
            <v>Cum</v>
          </cell>
          <cell r="D926" t="str">
            <v>Cost of stone (S.I.No 8 a Page 161)</v>
          </cell>
          <cell r="E926">
            <v>12400</v>
          </cell>
          <cell r="F926" t="str">
            <v>Cum</v>
          </cell>
          <cell r="G926">
            <v>1240</v>
          </cell>
        </row>
        <row r="927">
          <cell r="B927">
            <v>1</v>
          </cell>
          <cell r="C927" t="str">
            <v>Sqm</v>
          </cell>
          <cell r="D927" t="str">
            <v xml:space="preserve">Dressing Charges </v>
          </cell>
          <cell r="E927">
            <v>110</v>
          </cell>
          <cell r="F927" t="str">
            <v>Sft</v>
          </cell>
          <cell r="G927">
            <v>1183.5999999999999</v>
          </cell>
        </row>
        <row r="928">
          <cell r="B928">
            <v>1</v>
          </cell>
          <cell r="C928" t="str">
            <v>Sqm</v>
          </cell>
          <cell r="D928" t="str">
            <v>Pointing with C.M. 1:3</v>
          </cell>
          <cell r="E928">
            <v>268.60000000000002</v>
          </cell>
          <cell r="F928" t="str">
            <v>Sqm</v>
          </cell>
          <cell r="G928">
            <v>268.60000000000002</v>
          </cell>
        </row>
        <row r="929">
          <cell r="B929">
            <v>1</v>
          </cell>
          <cell r="C929" t="str">
            <v>Sqm</v>
          </cell>
          <cell r="D929" t="str">
            <v>Fixing Charges  (S.I.No.22  Page 21)</v>
          </cell>
          <cell r="E929">
            <v>511.6</v>
          </cell>
          <cell r="F929" t="str">
            <v>Sqm</v>
          </cell>
          <cell r="G929">
            <v>511.6</v>
          </cell>
        </row>
        <row r="930">
          <cell r="D930" t="str">
            <v>Rate per  Sqm</v>
          </cell>
          <cell r="G930">
            <v>3203.7999999999997</v>
          </cell>
        </row>
        <row r="931">
          <cell r="A931">
            <v>52</v>
          </cell>
          <cell r="D931" t="str">
            <v>Supplying and laying  Paver Block flooring using Rubber mould paver block ( Colour ) of 63mm(0' 2 15/32") thick standard size including laying, compacting with power machine including loading, transportation and colour pigments of paver blocks, including cost and conveyance of all materials, labour etc complete with standard specification.</v>
          </cell>
        </row>
        <row r="932">
          <cell r="B932">
            <v>10</v>
          </cell>
          <cell r="C932" t="str">
            <v>Sqm</v>
          </cell>
          <cell r="D932" t="str">
            <v>Cost of Paver Block</v>
          </cell>
          <cell r="E932">
            <v>459</v>
          </cell>
          <cell r="F932" t="str">
            <v>Sqm</v>
          </cell>
          <cell r="G932">
            <v>4590</v>
          </cell>
        </row>
        <row r="933">
          <cell r="B933">
            <v>1</v>
          </cell>
          <cell r="C933" t="str">
            <v>No</v>
          </cell>
          <cell r="D933" t="str">
            <v>Mason I class</v>
          </cell>
          <cell r="E933">
            <v>999</v>
          </cell>
          <cell r="F933" t="str">
            <v>Each</v>
          </cell>
          <cell r="G933">
            <v>999</v>
          </cell>
        </row>
        <row r="934">
          <cell r="B934">
            <v>1</v>
          </cell>
          <cell r="C934" t="str">
            <v>No</v>
          </cell>
          <cell r="D934" t="str">
            <v>Mazdoor I class</v>
          </cell>
          <cell r="E934">
            <v>651</v>
          </cell>
          <cell r="F934" t="str">
            <v>Each</v>
          </cell>
          <cell r="G934">
            <v>651</v>
          </cell>
        </row>
        <row r="935">
          <cell r="B935">
            <v>1.5</v>
          </cell>
          <cell r="C935" t="str">
            <v>Nos</v>
          </cell>
          <cell r="D935" t="str">
            <v>Mazdoor II class</v>
          </cell>
          <cell r="E935">
            <v>534</v>
          </cell>
          <cell r="F935" t="str">
            <v>Each</v>
          </cell>
          <cell r="G935">
            <v>801</v>
          </cell>
        </row>
        <row r="936">
          <cell r="B936">
            <v>1</v>
          </cell>
          <cell r="C936" t="str">
            <v>No</v>
          </cell>
          <cell r="D936" t="str">
            <v>Mason I class</v>
          </cell>
          <cell r="E936">
            <v>999</v>
          </cell>
          <cell r="F936" t="str">
            <v>Each</v>
          </cell>
          <cell r="G936">
            <v>999</v>
          </cell>
        </row>
        <row r="937">
          <cell r="B937">
            <v>1</v>
          </cell>
          <cell r="C937" t="str">
            <v>No</v>
          </cell>
          <cell r="D937" t="str">
            <v>Mazdoor I class</v>
          </cell>
          <cell r="E937">
            <v>651</v>
          </cell>
          <cell r="F937" t="str">
            <v>Each</v>
          </cell>
          <cell r="G937">
            <v>651</v>
          </cell>
        </row>
        <row r="938">
          <cell r="B938">
            <v>1.5</v>
          </cell>
          <cell r="C938" t="str">
            <v>Nos</v>
          </cell>
          <cell r="D938" t="str">
            <v>Mazdoor II class</v>
          </cell>
          <cell r="E938">
            <v>534</v>
          </cell>
          <cell r="F938" t="str">
            <v>Each</v>
          </cell>
          <cell r="G938">
            <v>801</v>
          </cell>
        </row>
        <row r="939">
          <cell r="B939" t="str">
            <v>L.S</v>
          </cell>
          <cell r="D939" t="str">
            <v>Levelling, compacting with ramming machine</v>
          </cell>
          <cell r="E939" t="str">
            <v>L.S</v>
          </cell>
          <cell r="G939">
            <v>91.8</v>
          </cell>
        </row>
        <row r="940">
          <cell r="D940" t="str">
            <v>Total Rate for 10Sqm</v>
          </cell>
          <cell r="G940">
            <v>9583.7999999999993</v>
          </cell>
        </row>
        <row r="941">
          <cell r="D941" t="str">
            <v>Rate per Sqm</v>
          </cell>
          <cell r="G941">
            <v>958.4</v>
          </cell>
        </row>
        <row r="942">
          <cell r="A942">
            <v>53</v>
          </cell>
          <cell r="D942" t="str">
            <v>Water washing the stone sarfaces restoration by proving water jet wash using appropriate methodology with  lite tespal liquid ammonia to restore the originalities of the existing granite structure inclusive of hire charges of all tools and plants employed,scaffolding arrangements, conveyance charges of all materials to site  and labour for work etc.complete as per standard specifications.</v>
          </cell>
        </row>
        <row r="943">
          <cell r="B943">
            <v>1</v>
          </cell>
          <cell r="C943" t="str">
            <v>Sqm</v>
          </cell>
          <cell r="D943" t="str">
            <v>As per approved Rate</v>
          </cell>
          <cell r="E943">
            <v>4</v>
          </cell>
          <cell r="F943" t="str">
            <v>Sft</v>
          </cell>
          <cell r="G943">
            <v>43.04</v>
          </cell>
        </row>
        <row r="945">
          <cell r="A945">
            <v>54</v>
          </cell>
          <cell r="D945" t="str">
            <v xml:space="preserve">Labour charges for Pointing the Cut stone masonry work with Combination Mortar 1:1:3 excluding cost and conveyance of cut stone but including all labour charges scaffolding etc complete with standard specifications. </v>
          </cell>
        </row>
        <row r="946">
          <cell r="B946">
            <v>0.06</v>
          </cell>
          <cell r="C946" t="str">
            <v>Cum</v>
          </cell>
          <cell r="D946" t="str">
            <v>Combination Mortar 1:1:3</v>
          </cell>
          <cell r="E946">
            <v>9321.7000000000007</v>
          </cell>
          <cell r="F946" t="str">
            <v>Cum</v>
          </cell>
          <cell r="G946">
            <v>559.30200000000002</v>
          </cell>
        </row>
        <row r="947">
          <cell r="B947">
            <v>1.6</v>
          </cell>
          <cell r="C947" t="str">
            <v>Nos</v>
          </cell>
          <cell r="D947" t="str">
            <v>Mason II class</v>
          </cell>
          <cell r="E947">
            <v>932</v>
          </cell>
          <cell r="F947" t="str">
            <v>Each</v>
          </cell>
          <cell r="G947">
            <v>1491.2</v>
          </cell>
        </row>
        <row r="948">
          <cell r="B948">
            <v>0.5</v>
          </cell>
          <cell r="C948" t="str">
            <v>Nos</v>
          </cell>
          <cell r="D948" t="str">
            <v>Mazdoor I class</v>
          </cell>
          <cell r="E948">
            <v>651</v>
          </cell>
          <cell r="F948" t="str">
            <v>Each</v>
          </cell>
          <cell r="G948">
            <v>325.5</v>
          </cell>
        </row>
        <row r="949">
          <cell r="B949">
            <v>1.1000000000000001</v>
          </cell>
          <cell r="C949" t="str">
            <v>Nos</v>
          </cell>
          <cell r="D949" t="str">
            <v>Mazdoor II class</v>
          </cell>
          <cell r="E949">
            <v>534</v>
          </cell>
          <cell r="F949" t="str">
            <v>Each</v>
          </cell>
          <cell r="G949">
            <v>587.40000000000009</v>
          </cell>
        </row>
        <row r="950">
          <cell r="D950" t="str">
            <v>Rate for 10 Sqm</v>
          </cell>
          <cell r="G950">
            <v>2963.402</v>
          </cell>
        </row>
        <row r="951">
          <cell r="D951" t="str">
            <v>Rate for 1 Sqm</v>
          </cell>
          <cell r="G951">
            <v>296.3</v>
          </cell>
        </row>
        <row r="976">
          <cell r="A976">
            <v>55</v>
          </cell>
          <cell r="D976" t="str">
            <v xml:space="preserve">Dismantling, clearing away and carefully stacking the materials useful for reuse - Pressed tiles and weathering course </v>
          </cell>
        </row>
        <row r="977">
          <cell r="B977">
            <v>1</v>
          </cell>
          <cell r="C977" t="str">
            <v>Sqm</v>
          </cell>
          <cell r="D977" t="str">
            <v>S-O-R Page 22</v>
          </cell>
          <cell r="E977">
            <v>41.8</v>
          </cell>
          <cell r="F977" t="str">
            <v>Sqm</v>
          </cell>
          <cell r="G977">
            <v>41.8</v>
          </cell>
        </row>
        <row r="979">
          <cell r="A979">
            <v>56</v>
          </cell>
          <cell r="D979" t="str">
            <v>Dismantling lime concrete</v>
          </cell>
        </row>
        <row r="980">
          <cell r="B980">
            <v>1</v>
          </cell>
          <cell r="C980" t="str">
            <v>Cum</v>
          </cell>
          <cell r="D980" t="str">
            <v>S-O-R Page 22</v>
          </cell>
          <cell r="E980">
            <v>321.7</v>
          </cell>
          <cell r="F980" t="str">
            <v>Cum</v>
          </cell>
          <cell r="G980">
            <v>321.7</v>
          </cell>
        </row>
        <row r="982">
          <cell r="A982">
            <v>57</v>
          </cell>
          <cell r="B982">
            <v>10</v>
          </cell>
          <cell r="C982" t="str">
            <v>Sqm</v>
          </cell>
          <cell r="D982" t="str">
            <v>Finishing the Top of Roof with One course of machine Pressed Tiles 230 x 230 x 20mm</v>
          </cell>
        </row>
        <row r="983">
          <cell r="D983" t="str">
            <v>SUB DATA</v>
          </cell>
        </row>
        <row r="984">
          <cell r="D984" t="str">
            <v xml:space="preserve">L.M. 1:2 </v>
          </cell>
          <cell r="E984" t="str">
            <v/>
          </cell>
        </row>
        <row r="985">
          <cell r="B985">
            <v>0.5</v>
          </cell>
          <cell r="C985" t="str">
            <v>m3</v>
          </cell>
          <cell r="D985" t="str">
            <v>slaked  Lime</v>
          </cell>
          <cell r="E985">
            <v>1086.58</v>
          </cell>
          <cell r="F985" t="str">
            <v>m3</v>
          </cell>
          <cell r="G985">
            <v>543.29</v>
          </cell>
        </row>
        <row r="986">
          <cell r="B986">
            <v>1</v>
          </cell>
          <cell r="C986" t="str">
            <v>m3</v>
          </cell>
          <cell r="D986" t="str">
            <v>M.Sand</v>
          </cell>
          <cell r="E986">
            <v>1691.22</v>
          </cell>
          <cell r="F986" t="str">
            <v>m3</v>
          </cell>
          <cell r="G986">
            <v>1691.22</v>
          </cell>
        </row>
        <row r="987">
          <cell r="B987">
            <v>1</v>
          </cell>
          <cell r="C987" t="str">
            <v>m3</v>
          </cell>
          <cell r="D987" t="str">
            <v xml:space="preserve">Grinding Charges </v>
          </cell>
          <cell r="E987">
            <v>280.60000000000002</v>
          </cell>
          <cell r="F987" t="str">
            <v>m3</v>
          </cell>
          <cell r="G987">
            <v>280.60000000000002</v>
          </cell>
        </row>
        <row r="988">
          <cell r="D988" t="str">
            <v>Rate for 1 Cum</v>
          </cell>
          <cell r="G988">
            <v>2515.11</v>
          </cell>
        </row>
        <row r="989">
          <cell r="D989" t="str">
            <v>Pointing with L.M 1:2 for Pressed Tiles</v>
          </cell>
        </row>
        <row r="990">
          <cell r="B990">
            <v>0.04</v>
          </cell>
          <cell r="C990" t="str">
            <v>Cum</v>
          </cell>
          <cell r="D990" t="str">
            <v>L.M 1:2</v>
          </cell>
          <cell r="E990">
            <v>2515.11</v>
          </cell>
          <cell r="F990" t="str">
            <v>Cum</v>
          </cell>
          <cell r="G990">
            <v>100.6</v>
          </cell>
        </row>
        <row r="991">
          <cell r="B991">
            <v>0.38400000000000001</v>
          </cell>
          <cell r="C991" t="str">
            <v>Kg</v>
          </cell>
          <cell r="D991" t="str">
            <v>Water Proofing Compound</v>
          </cell>
          <cell r="E991">
            <v>42.7</v>
          </cell>
          <cell r="F991" t="str">
            <v>Kg</v>
          </cell>
          <cell r="G991">
            <v>16.399999999999999</v>
          </cell>
        </row>
        <row r="992">
          <cell r="B992">
            <v>2.2000000000000002</v>
          </cell>
          <cell r="C992" t="str">
            <v>Nos</v>
          </cell>
          <cell r="D992" t="str">
            <v>Mason II class</v>
          </cell>
          <cell r="E992">
            <v>932</v>
          </cell>
          <cell r="F992" t="str">
            <v>Each</v>
          </cell>
          <cell r="G992">
            <v>2050.4</v>
          </cell>
        </row>
        <row r="993">
          <cell r="B993">
            <v>0.5</v>
          </cell>
          <cell r="C993" t="str">
            <v>Nos</v>
          </cell>
          <cell r="D993" t="str">
            <v>Mazdoor I class</v>
          </cell>
          <cell r="E993">
            <v>651</v>
          </cell>
          <cell r="F993" t="str">
            <v>Each</v>
          </cell>
          <cell r="G993">
            <v>325.5</v>
          </cell>
        </row>
        <row r="994">
          <cell r="B994">
            <v>1.1000000000000001</v>
          </cell>
          <cell r="C994" t="str">
            <v>Nos</v>
          </cell>
          <cell r="D994" t="str">
            <v>Mazdoor II class</v>
          </cell>
          <cell r="E994">
            <v>534</v>
          </cell>
          <cell r="F994" t="str">
            <v>Each</v>
          </cell>
          <cell r="G994">
            <v>587.4</v>
          </cell>
        </row>
        <row r="995">
          <cell r="D995" t="str">
            <v>Total rate for 10 sqm</v>
          </cell>
          <cell r="G995">
            <v>3080.3</v>
          </cell>
        </row>
        <row r="996">
          <cell r="D996" t="str">
            <v>Rate per Sqm</v>
          </cell>
          <cell r="G996">
            <v>308.10000000000002</v>
          </cell>
        </row>
        <row r="998">
          <cell r="D998" t="str">
            <v>MAIN DATA</v>
          </cell>
        </row>
        <row r="999">
          <cell r="B999">
            <v>189</v>
          </cell>
          <cell r="C999" t="str">
            <v>Nos</v>
          </cell>
          <cell r="D999" t="str">
            <v>Pressed Tiles 230 x 230 x 20 mm</v>
          </cell>
          <cell r="E999">
            <v>16182.72</v>
          </cell>
          <cell r="F999" t="str">
            <v>1000 nos</v>
          </cell>
          <cell r="G999">
            <v>3058.53</v>
          </cell>
        </row>
        <row r="1000">
          <cell r="B1000">
            <v>0.12</v>
          </cell>
          <cell r="C1000" t="str">
            <v>Cum</v>
          </cell>
          <cell r="D1000" t="str">
            <v>L.M 1:2</v>
          </cell>
          <cell r="E1000">
            <v>2515.11</v>
          </cell>
          <cell r="F1000" t="str">
            <v>Cum</v>
          </cell>
          <cell r="G1000">
            <v>301.81</v>
          </cell>
        </row>
        <row r="1001">
          <cell r="B1001">
            <v>1.1519999999999999</v>
          </cell>
          <cell r="C1001" t="str">
            <v>Kg</v>
          </cell>
          <cell r="D1001" t="str">
            <v>Water Proofing Compound</v>
          </cell>
          <cell r="E1001">
            <v>42.7</v>
          </cell>
          <cell r="F1001" t="str">
            <v>Kg</v>
          </cell>
          <cell r="G1001">
            <v>49.19</v>
          </cell>
        </row>
        <row r="1002">
          <cell r="B1002">
            <v>10</v>
          </cell>
          <cell r="C1002" t="str">
            <v>Sqm</v>
          </cell>
          <cell r="D1002" t="str">
            <v>Pointing with L.M 1:2</v>
          </cell>
          <cell r="E1002">
            <v>308.10000000000002</v>
          </cell>
          <cell r="F1002" t="str">
            <v>Sqm</v>
          </cell>
          <cell r="G1002">
            <v>3081</v>
          </cell>
        </row>
        <row r="1003">
          <cell r="B1003">
            <v>1.1000000000000001</v>
          </cell>
          <cell r="C1003" t="str">
            <v>Nos</v>
          </cell>
          <cell r="D1003" t="str">
            <v>Mason I class</v>
          </cell>
          <cell r="E1003">
            <v>999</v>
          </cell>
          <cell r="F1003" t="str">
            <v>Each</v>
          </cell>
          <cell r="G1003">
            <v>1098.9000000000001</v>
          </cell>
        </row>
        <row r="1004">
          <cell r="B1004">
            <v>2.1</v>
          </cell>
          <cell r="C1004" t="str">
            <v>Nos</v>
          </cell>
          <cell r="D1004" t="str">
            <v>Mason II class</v>
          </cell>
          <cell r="E1004">
            <v>932</v>
          </cell>
          <cell r="F1004" t="str">
            <v>Each</v>
          </cell>
          <cell r="G1004">
            <v>1957.2</v>
          </cell>
        </row>
        <row r="1005">
          <cell r="B1005">
            <v>2.2000000000000002</v>
          </cell>
          <cell r="C1005" t="str">
            <v>Nos</v>
          </cell>
          <cell r="D1005" t="str">
            <v>Mazdoor I class</v>
          </cell>
          <cell r="E1005">
            <v>651</v>
          </cell>
          <cell r="F1005" t="str">
            <v>Each</v>
          </cell>
          <cell r="G1005">
            <v>1432.2</v>
          </cell>
        </row>
        <row r="1006">
          <cell r="B1006">
            <v>1.1000000000000001</v>
          </cell>
          <cell r="C1006" t="str">
            <v>Nos</v>
          </cell>
          <cell r="D1006" t="str">
            <v>Mazdoor II class</v>
          </cell>
          <cell r="E1006">
            <v>534</v>
          </cell>
          <cell r="F1006" t="str">
            <v>Each</v>
          </cell>
          <cell r="G1006">
            <v>587.4</v>
          </cell>
        </row>
        <row r="1007">
          <cell r="D1007" t="str">
            <v>Total rate for 10 sqm</v>
          </cell>
          <cell r="G1007">
            <v>11566.230000000001</v>
          </cell>
        </row>
        <row r="1008">
          <cell r="D1008" t="str">
            <v>Rate per Sqm</v>
          </cell>
          <cell r="G1008">
            <v>1156.6500000000001</v>
          </cell>
        </row>
        <row r="1009">
          <cell r="A1009">
            <v>3</v>
          </cell>
          <cell r="B1009">
            <v>10</v>
          </cell>
          <cell r="C1009" t="str">
            <v>Cum</v>
          </cell>
          <cell r="D1009" t="str">
            <v>C.C.1 : 4 : 8 using 20mm HBS metal for foundation</v>
          </cell>
        </row>
        <row r="1010">
          <cell r="B1010">
            <v>9</v>
          </cell>
          <cell r="C1010" t="str">
            <v>Cum</v>
          </cell>
          <cell r="D1010" t="str">
            <v>20mm HBS Metal</v>
          </cell>
          <cell r="E1010">
            <v>1842.22</v>
          </cell>
          <cell r="F1010" t="str">
            <v>Cum</v>
          </cell>
          <cell r="G1010">
            <v>16579.98</v>
          </cell>
        </row>
        <row r="1011">
          <cell r="B1011">
            <v>4.5</v>
          </cell>
          <cell r="C1011" t="str">
            <v>Cum</v>
          </cell>
          <cell r="D1011" t="str">
            <v>C.M.1:4</v>
          </cell>
          <cell r="E1011">
            <v>3981.62</v>
          </cell>
          <cell r="F1011" t="str">
            <v>Cum</v>
          </cell>
          <cell r="G1011">
            <v>17917.29</v>
          </cell>
        </row>
        <row r="1012">
          <cell r="B1012">
            <v>1.8</v>
          </cell>
          <cell r="C1012" t="str">
            <v>Nos</v>
          </cell>
          <cell r="D1012" t="str">
            <v>Mason II class</v>
          </cell>
          <cell r="E1012">
            <v>932</v>
          </cell>
          <cell r="F1012" t="str">
            <v>Each</v>
          </cell>
          <cell r="G1012">
            <v>1677.6</v>
          </cell>
        </row>
        <row r="1013">
          <cell r="B1013">
            <v>17.7</v>
          </cell>
          <cell r="C1013" t="str">
            <v>Nos</v>
          </cell>
          <cell r="D1013" t="str">
            <v>Mazdoor I class</v>
          </cell>
          <cell r="E1013">
            <v>651</v>
          </cell>
          <cell r="F1013" t="str">
            <v>Each</v>
          </cell>
          <cell r="G1013">
            <v>11522.7</v>
          </cell>
        </row>
        <row r="1014">
          <cell r="B1014">
            <v>14.1</v>
          </cell>
          <cell r="C1014" t="str">
            <v>Nos</v>
          </cell>
          <cell r="D1014" t="str">
            <v>Mazdoor II class</v>
          </cell>
          <cell r="E1014">
            <v>534</v>
          </cell>
          <cell r="F1014" t="str">
            <v>Each</v>
          </cell>
          <cell r="G1014">
            <v>7529.4</v>
          </cell>
        </row>
        <row r="1015">
          <cell r="D1015" t="str">
            <v>Total Charges per 10 Cum</v>
          </cell>
          <cell r="G1015">
            <v>55226.97</v>
          </cell>
        </row>
        <row r="1016">
          <cell r="D1016" t="str">
            <v>Rate per Cum</v>
          </cell>
          <cell r="G1016">
            <v>5522.7000000000007</v>
          </cell>
        </row>
        <row r="1019">
          <cell r="A1019">
            <v>8</v>
          </cell>
          <cell r="B1019">
            <v>10</v>
          </cell>
          <cell r="C1019" t="str">
            <v>Cum</v>
          </cell>
          <cell r="D1019" t="str">
            <v>R.R.Masonry in C.M 1:5 using new rough stone</v>
          </cell>
        </row>
        <row r="1020">
          <cell r="B1020">
            <v>10</v>
          </cell>
          <cell r="C1020" t="str">
            <v>Cum</v>
          </cell>
          <cell r="D1020" t="str">
            <v>Rough stone</v>
          </cell>
          <cell r="E1020">
            <v>802.62</v>
          </cell>
          <cell r="F1020" t="str">
            <v>Cum</v>
          </cell>
          <cell r="G1020">
            <v>8026.2</v>
          </cell>
        </row>
        <row r="1021">
          <cell r="B1021">
            <v>1</v>
          </cell>
          <cell r="C1021" t="str">
            <v>Cum</v>
          </cell>
          <cell r="D1021" t="str">
            <v>Bond stone</v>
          </cell>
          <cell r="E1021">
            <v>1001.62</v>
          </cell>
          <cell r="F1021" t="str">
            <v>Cum</v>
          </cell>
          <cell r="G1021">
            <v>1001.62</v>
          </cell>
        </row>
        <row r="1022">
          <cell r="B1022">
            <v>3.4</v>
          </cell>
          <cell r="C1022" t="str">
            <v>Cum</v>
          </cell>
          <cell r="D1022" t="str">
            <v>Cement Mortar 1 :5</v>
          </cell>
          <cell r="E1022">
            <v>3546.74</v>
          </cell>
          <cell r="F1022" t="str">
            <v>Cum</v>
          </cell>
          <cell r="G1022">
            <v>12058.92</v>
          </cell>
        </row>
        <row r="1023">
          <cell r="B1023">
            <v>7.1</v>
          </cell>
          <cell r="C1023" t="str">
            <v>Nos</v>
          </cell>
          <cell r="D1023" t="str">
            <v>Mason I class</v>
          </cell>
          <cell r="E1023">
            <v>999</v>
          </cell>
          <cell r="F1023" t="str">
            <v>Each</v>
          </cell>
          <cell r="G1023">
            <v>7092.9</v>
          </cell>
        </row>
        <row r="1024">
          <cell r="B1024">
            <v>10.6</v>
          </cell>
          <cell r="C1024" t="str">
            <v>Nos</v>
          </cell>
          <cell r="D1024" t="str">
            <v>Mason II class</v>
          </cell>
          <cell r="E1024">
            <v>932</v>
          </cell>
          <cell r="F1024" t="str">
            <v>Each</v>
          </cell>
          <cell r="G1024">
            <v>9879.2000000000007</v>
          </cell>
        </row>
        <row r="1025">
          <cell r="B1025">
            <v>14.1</v>
          </cell>
          <cell r="C1025" t="str">
            <v>Nos</v>
          </cell>
          <cell r="D1025" t="str">
            <v>Mazdoor I class</v>
          </cell>
          <cell r="E1025">
            <v>651</v>
          </cell>
          <cell r="F1025" t="str">
            <v>Each</v>
          </cell>
          <cell r="G1025">
            <v>9179.1</v>
          </cell>
        </row>
        <row r="1026">
          <cell r="B1026">
            <v>14.1</v>
          </cell>
          <cell r="C1026" t="str">
            <v>Nos</v>
          </cell>
          <cell r="D1026" t="str">
            <v>Mazdoor II class</v>
          </cell>
          <cell r="E1026">
            <v>534</v>
          </cell>
          <cell r="F1026" t="str">
            <v>Each</v>
          </cell>
          <cell r="G1026">
            <v>7529.4</v>
          </cell>
        </row>
        <row r="1027">
          <cell r="D1027" t="str">
            <v>Total Rate per 10 cum</v>
          </cell>
          <cell r="G1027">
            <v>54767.34</v>
          </cell>
        </row>
        <row r="1028">
          <cell r="D1028" t="str">
            <v>Total Charges per Cum</v>
          </cell>
          <cell r="G1028">
            <v>5476.8</v>
          </cell>
        </row>
        <row r="1030">
          <cell r="A1030">
            <v>9</v>
          </cell>
          <cell r="D1030" t="str">
            <v>Colour washing two coats in all floors using best freshly burnt white shell lime and best quality of approved variety of colouring pigment including cost of lime, colouring pigments, fevicol type gum, brushes, scaffolding charges etc., complete complying with standard specification. Mineral colouring pigments not affected by lime should only be used (stainers and colour solutions should not be used.)</v>
          </cell>
        </row>
        <row r="1031">
          <cell r="D1031" t="str">
            <v>Sub data for white washing two coats</v>
          </cell>
        </row>
        <row r="1032">
          <cell r="B1032">
            <v>7.0000000000000007E-2</v>
          </cell>
          <cell r="C1032" t="str">
            <v>cu.m.</v>
          </cell>
          <cell r="D1032" t="str">
            <v xml:space="preserve">Fine screened shell lime </v>
          </cell>
          <cell r="E1032">
            <v>1348</v>
          </cell>
          <cell r="F1032" t="str">
            <v>cu.m.</v>
          </cell>
          <cell r="G1032">
            <v>94.360000000000014</v>
          </cell>
        </row>
        <row r="1033">
          <cell r="B1033">
            <v>1.6</v>
          </cell>
          <cell r="C1033" t="str">
            <v>Nos.</v>
          </cell>
          <cell r="D1033" t="str">
            <v>Mason II Class</v>
          </cell>
          <cell r="E1033">
            <v>932</v>
          </cell>
          <cell r="F1033" t="str">
            <v>Each</v>
          </cell>
          <cell r="G1033">
            <v>1491.2</v>
          </cell>
        </row>
        <row r="1034">
          <cell r="B1034">
            <v>0.5</v>
          </cell>
          <cell r="C1034" t="str">
            <v>Nos.</v>
          </cell>
          <cell r="D1034" t="str">
            <v>Mazdoor I Class</v>
          </cell>
          <cell r="E1034">
            <v>651</v>
          </cell>
          <cell r="F1034" t="str">
            <v>Each</v>
          </cell>
          <cell r="G1034">
            <v>325.5</v>
          </cell>
        </row>
        <row r="1035">
          <cell r="B1035">
            <v>2.7</v>
          </cell>
          <cell r="C1035" t="str">
            <v>Nos.</v>
          </cell>
          <cell r="D1035" t="str">
            <v>Mazdoor II Class</v>
          </cell>
          <cell r="E1035">
            <v>534</v>
          </cell>
          <cell r="F1035" t="str">
            <v>Each</v>
          </cell>
          <cell r="G1035">
            <v>1441.8000000000002</v>
          </cell>
        </row>
        <row r="1036">
          <cell r="C1036" t="str">
            <v>LS</v>
          </cell>
          <cell r="D1036" t="str">
            <v>Gum, conjee water or prickly pear juice including necessary firewood and brushes</v>
          </cell>
          <cell r="F1036" t="str">
            <v>LS</v>
          </cell>
          <cell r="G1036">
            <v>9.4360000000000017</v>
          </cell>
        </row>
        <row r="1037">
          <cell r="D1037" t="str">
            <v>Rate for 100 sq.m.</v>
          </cell>
          <cell r="G1037">
            <v>3362.2960000000003</v>
          </cell>
        </row>
        <row r="1038">
          <cell r="D1038" t="str">
            <v>Rate for 1 sq.m.</v>
          </cell>
          <cell r="G1038">
            <v>33.6</v>
          </cell>
        </row>
        <row r="1040">
          <cell r="D1040" t="str">
            <v>For Two Coat</v>
          </cell>
        </row>
        <row r="1041">
          <cell r="B1041">
            <v>1</v>
          </cell>
          <cell r="C1041" t="str">
            <v>sq.m.</v>
          </cell>
          <cell r="D1041" t="str">
            <v>Rate as per white washing two coats</v>
          </cell>
          <cell r="E1041">
            <v>33.6</v>
          </cell>
          <cell r="F1041" t="str">
            <v>sq.m.</v>
          </cell>
          <cell r="G1041">
            <v>33.6</v>
          </cell>
        </row>
        <row r="1042">
          <cell r="B1042">
            <v>1</v>
          </cell>
          <cell r="C1042" t="str">
            <v>sq.m.</v>
          </cell>
          <cell r="D1042" t="str">
            <v>Add 50% etc., for colouring pigment</v>
          </cell>
          <cell r="E1042">
            <v>16.8</v>
          </cell>
          <cell r="F1042" t="str">
            <v>sq.m.</v>
          </cell>
          <cell r="G1042">
            <v>16.8</v>
          </cell>
        </row>
        <row r="1043">
          <cell r="D1043" t="str">
            <v>Rate for 1 sq.m.</v>
          </cell>
          <cell r="G1043">
            <v>50.400000000000006</v>
          </cell>
        </row>
        <row r="1045">
          <cell r="A1045">
            <v>21</v>
          </cell>
          <cell r="D1045" t="str">
            <v xml:space="preserve">Supplying and fixing PVC ventilating shaft of 110mm dia (having working pressure 6 kg. / sq.cm) with 0.60 metre height including cost of PVC cylindrical cowl of best approved quality etc., complete </v>
          </cell>
        </row>
        <row r="1046">
          <cell r="B1046">
            <v>3</v>
          </cell>
          <cell r="C1046" t="str">
            <v>RM</v>
          </cell>
          <cell r="D1046" t="str">
            <v>Cost of 3 metre height PVC pipe</v>
          </cell>
          <cell r="E1046">
            <v>304.89999999999998</v>
          </cell>
          <cell r="F1046" t="str">
            <v>RM</v>
          </cell>
          <cell r="G1046">
            <v>914.7</v>
          </cell>
        </row>
        <row r="1047">
          <cell r="B1047">
            <v>0.3</v>
          </cell>
          <cell r="C1047" t="str">
            <v>Nos.</v>
          </cell>
          <cell r="D1047" t="str">
            <v>Plumber I Class</v>
          </cell>
          <cell r="E1047">
            <v>866</v>
          </cell>
          <cell r="F1047" t="str">
            <v>Each</v>
          </cell>
          <cell r="G1047">
            <v>259.8</v>
          </cell>
        </row>
        <row r="1048">
          <cell r="B1048">
            <v>0.3</v>
          </cell>
          <cell r="C1048" t="str">
            <v>Nos.</v>
          </cell>
          <cell r="D1048" t="str">
            <v>Mazdoor I Class</v>
          </cell>
          <cell r="E1048">
            <v>651</v>
          </cell>
          <cell r="F1048" t="str">
            <v>Each</v>
          </cell>
          <cell r="G1048">
            <v>195.3</v>
          </cell>
        </row>
        <row r="1049">
          <cell r="B1049">
            <v>1</v>
          </cell>
          <cell r="C1049" t="str">
            <v>Nos.</v>
          </cell>
          <cell r="D1049" t="str">
            <v>PVC cowl</v>
          </cell>
          <cell r="E1049">
            <v>82.3</v>
          </cell>
          <cell r="F1049" t="str">
            <v>Each</v>
          </cell>
          <cell r="G1049">
            <v>82.3</v>
          </cell>
        </row>
        <row r="1050">
          <cell r="B1050">
            <v>20</v>
          </cell>
          <cell r="C1050" t="str">
            <v>gram</v>
          </cell>
          <cell r="D1050" t="str">
            <v>PVC adhesive</v>
          </cell>
          <cell r="E1050">
            <v>36</v>
          </cell>
          <cell r="F1050" t="str">
            <v>100 gram</v>
          </cell>
          <cell r="G1050">
            <v>7.2</v>
          </cell>
        </row>
        <row r="1051">
          <cell r="D1051" t="str">
            <v>Rate per 1 No.</v>
          </cell>
          <cell r="G1051">
            <v>1459.3</v>
          </cell>
        </row>
        <row r="1052">
          <cell r="D1052" t="str">
            <v>or say</v>
          </cell>
          <cell r="G1052">
            <v>1459.3</v>
          </cell>
        </row>
        <row r="1054">
          <cell r="A1054">
            <v>11</v>
          </cell>
          <cell r="D1054" t="str">
            <v>Dadooing with printed design colour glazed tiles of size 300 x 200 x 6mm</v>
          </cell>
        </row>
        <row r="1055">
          <cell r="B1055">
            <v>167</v>
          </cell>
          <cell r="C1055" t="str">
            <v>Nos.</v>
          </cell>
          <cell r="D1055" t="str">
            <v xml:space="preserve">Cost of Tiles </v>
          </cell>
          <cell r="E1055">
            <v>30.8</v>
          </cell>
          <cell r="F1055" t="str">
            <v>Each</v>
          </cell>
          <cell r="G1055">
            <v>5143.6000000000004</v>
          </cell>
        </row>
        <row r="1056">
          <cell r="B1056">
            <v>0.1</v>
          </cell>
          <cell r="C1056" t="str">
            <v>cu.m.</v>
          </cell>
          <cell r="D1056" t="str">
            <v>Cement mortar 1:2</v>
          </cell>
          <cell r="E1056">
            <v>6156.02</v>
          </cell>
          <cell r="F1056" t="str">
            <v>cu.m.</v>
          </cell>
          <cell r="G1056">
            <v>615.6</v>
          </cell>
        </row>
        <row r="1057">
          <cell r="B1057">
            <v>4</v>
          </cell>
          <cell r="C1057" t="str">
            <v>Kg</v>
          </cell>
          <cell r="D1057" t="str">
            <v>color cement</v>
          </cell>
          <cell r="E1057">
            <v>27.25</v>
          </cell>
          <cell r="F1057" t="str">
            <v>Kg</v>
          </cell>
          <cell r="G1057">
            <v>109</v>
          </cell>
        </row>
        <row r="1058">
          <cell r="B1058">
            <v>1.1000000000000001</v>
          </cell>
          <cell r="C1058" t="str">
            <v>Nos.</v>
          </cell>
          <cell r="D1058" t="str">
            <v>Mason I Class</v>
          </cell>
          <cell r="E1058">
            <v>999</v>
          </cell>
          <cell r="F1058" t="str">
            <v>Each</v>
          </cell>
          <cell r="G1058">
            <v>1098.9000000000001</v>
          </cell>
        </row>
        <row r="1059">
          <cell r="B1059">
            <v>4.0999999999999996</v>
          </cell>
          <cell r="C1059" t="str">
            <v>Nos.</v>
          </cell>
          <cell r="D1059" t="str">
            <v>Mason II Class</v>
          </cell>
          <cell r="E1059">
            <v>932</v>
          </cell>
          <cell r="F1059" t="str">
            <v>Each</v>
          </cell>
          <cell r="G1059">
            <v>3821.2</v>
          </cell>
        </row>
        <row r="1060">
          <cell r="B1060">
            <v>2.7</v>
          </cell>
          <cell r="C1060" t="str">
            <v>Nos.</v>
          </cell>
          <cell r="D1060" t="str">
            <v>Mazdoor I Class</v>
          </cell>
          <cell r="E1060">
            <v>651</v>
          </cell>
          <cell r="F1060" t="str">
            <v>Each</v>
          </cell>
          <cell r="G1060">
            <v>1757.7</v>
          </cell>
        </row>
        <row r="1061">
          <cell r="B1061">
            <v>3.3</v>
          </cell>
          <cell r="C1061" t="str">
            <v>Nos.</v>
          </cell>
          <cell r="D1061" t="str">
            <v>Mazdoor II Class</v>
          </cell>
          <cell r="E1061">
            <v>534</v>
          </cell>
          <cell r="F1061" t="str">
            <v>Each</v>
          </cell>
          <cell r="G1061">
            <v>1762.2</v>
          </cell>
        </row>
        <row r="1062">
          <cell r="D1062" t="str">
            <v>Total for 10 sq.m.</v>
          </cell>
          <cell r="G1062">
            <v>14308.2</v>
          </cell>
        </row>
        <row r="1063">
          <cell r="D1063" t="str">
            <v>Rate for 1 sq.m.</v>
          </cell>
          <cell r="G1063">
            <v>1430.9</v>
          </cell>
        </row>
        <row r="1083">
          <cell r="A1083">
            <v>6</v>
          </cell>
          <cell r="D1083" t="str">
            <v>Providing Sudhai Vigrahams in the Rajagopuram with Galvanised Iron Rod reinforcement of suitable dia with binding wire wherever necessary</v>
          </cell>
        </row>
        <row r="1084">
          <cell r="A1084" t="str">
            <v>a</v>
          </cell>
          <cell r="D1084" t="str">
            <v>Sudhai Vigraham height upto 0.30m (1'0' height)</v>
          </cell>
        </row>
        <row r="1085">
          <cell r="B1085">
            <v>2</v>
          </cell>
          <cell r="C1085" t="str">
            <v>Nos</v>
          </cell>
          <cell r="D1085" t="str">
            <v>Chamber Bricks</v>
          </cell>
          <cell r="E1085">
            <v>6842.82</v>
          </cell>
          <cell r="F1085" t="str">
            <v>1000 nos</v>
          </cell>
          <cell r="G1085">
            <v>13.69</v>
          </cell>
        </row>
        <row r="1086">
          <cell r="B1086">
            <v>1.4E-2</v>
          </cell>
          <cell r="C1086" t="str">
            <v>Cum</v>
          </cell>
          <cell r="D1086" t="str">
            <v>Sand</v>
          </cell>
          <cell r="E1086">
            <v>1691.22</v>
          </cell>
          <cell r="F1086" t="str">
            <v>Cum</v>
          </cell>
          <cell r="G1086">
            <v>23.68</v>
          </cell>
        </row>
        <row r="1087">
          <cell r="B1087">
            <v>5</v>
          </cell>
          <cell r="C1087" t="str">
            <v>Kg</v>
          </cell>
          <cell r="D1087" t="str">
            <v>Cement</v>
          </cell>
          <cell r="E1087">
            <v>6040</v>
          </cell>
          <cell r="F1087" t="str">
            <v>Kg</v>
          </cell>
          <cell r="G1087">
            <v>30.2</v>
          </cell>
        </row>
        <row r="1088">
          <cell r="B1088">
            <v>0.3</v>
          </cell>
          <cell r="C1088" t="str">
            <v>Kg</v>
          </cell>
          <cell r="D1088" t="str">
            <v>G.I.Rods</v>
          </cell>
          <cell r="E1088">
            <v>120</v>
          </cell>
          <cell r="F1088" t="str">
            <v>Kg</v>
          </cell>
          <cell r="G1088">
            <v>36</v>
          </cell>
        </row>
        <row r="1089">
          <cell r="B1089">
            <v>0.5</v>
          </cell>
          <cell r="C1089" t="str">
            <v>Nos</v>
          </cell>
          <cell r="D1089" t="str">
            <v>Silpi I Class for Vigrahams</v>
          </cell>
          <cell r="E1089">
            <v>1409</v>
          </cell>
          <cell r="F1089" t="str">
            <v>Each</v>
          </cell>
          <cell r="G1089">
            <v>704.5</v>
          </cell>
        </row>
        <row r="1090">
          <cell r="B1090">
            <v>0.25</v>
          </cell>
          <cell r="C1090" t="str">
            <v>Nos</v>
          </cell>
          <cell r="D1090" t="str">
            <v>Silpi II Class for Vigrahams</v>
          </cell>
          <cell r="E1090">
            <v>1286</v>
          </cell>
          <cell r="F1090" t="str">
            <v>Each</v>
          </cell>
          <cell r="G1090">
            <v>321.5</v>
          </cell>
        </row>
        <row r="1091">
          <cell r="B1091">
            <v>0.25</v>
          </cell>
          <cell r="C1091" t="str">
            <v>Nos</v>
          </cell>
          <cell r="D1091" t="str">
            <v>Mazdoor I class</v>
          </cell>
          <cell r="E1091">
            <v>651</v>
          </cell>
          <cell r="F1091" t="str">
            <v>Each</v>
          </cell>
          <cell r="G1091">
            <v>162.75</v>
          </cell>
        </row>
        <row r="1092">
          <cell r="B1092">
            <v>1</v>
          </cell>
          <cell r="C1092" t="str">
            <v>Sft</v>
          </cell>
          <cell r="D1092" t="str">
            <v>Panjavarnam painting</v>
          </cell>
          <cell r="E1092">
            <v>108.19999999999999</v>
          </cell>
          <cell r="F1092" t="str">
            <v>Sft</v>
          </cell>
          <cell r="G1092">
            <v>108.2</v>
          </cell>
        </row>
        <row r="1093">
          <cell r="D1093" t="str">
            <v>Sundries</v>
          </cell>
          <cell r="G1093">
            <v>19.48</v>
          </cell>
        </row>
        <row r="1094">
          <cell r="D1094" t="str">
            <v>Rate per Each</v>
          </cell>
          <cell r="G1094">
            <v>1420</v>
          </cell>
        </row>
        <row r="1096">
          <cell r="A1096" t="str">
            <v>b</v>
          </cell>
          <cell r="D1096" t="str">
            <v>Above  0.30m and below 0.75m (1'0' - 2'6")</v>
          </cell>
        </row>
        <row r="1097">
          <cell r="B1097">
            <v>6</v>
          </cell>
          <cell r="C1097" t="str">
            <v>Nos</v>
          </cell>
          <cell r="D1097" t="str">
            <v>Chamber Bricks</v>
          </cell>
          <cell r="E1097">
            <v>6842.82</v>
          </cell>
          <cell r="F1097" t="str">
            <v>1000 nos</v>
          </cell>
          <cell r="G1097">
            <v>41.06</v>
          </cell>
        </row>
        <row r="1098">
          <cell r="B1098">
            <v>2.8296547821165814E-2</v>
          </cell>
          <cell r="C1098" t="str">
            <v>Cum</v>
          </cell>
          <cell r="D1098" t="str">
            <v>Sand</v>
          </cell>
          <cell r="E1098">
            <v>1691.22</v>
          </cell>
          <cell r="F1098" t="str">
            <v>Cum</v>
          </cell>
          <cell r="G1098">
            <v>47.86</v>
          </cell>
        </row>
        <row r="1099">
          <cell r="B1099">
            <v>10</v>
          </cell>
          <cell r="C1099" t="str">
            <v>Kg</v>
          </cell>
          <cell r="D1099" t="str">
            <v>Cement</v>
          </cell>
          <cell r="E1099">
            <v>6040</v>
          </cell>
          <cell r="F1099" t="str">
            <v>MT</v>
          </cell>
          <cell r="G1099">
            <v>60.4</v>
          </cell>
        </row>
        <row r="1100">
          <cell r="B1100">
            <v>0.8</v>
          </cell>
          <cell r="C1100" t="str">
            <v>Kg</v>
          </cell>
          <cell r="D1100" t="str">
            <v>G.I.Rods</v>
          </cell>
          <cell r="E1100">
            <v>120</v>
          </cell>
          <cell r="F1100" t="str">
            <v>Kg</v>
          </cell>
          <cell r="G1100">
            <v>96</v>
          </cell>
        </row>
        <row r="1101">
          <cell r="B1101">
            <v>1</v>
          </cell>
          <cell r="C1101" t="str">
            <v>No</v>
          </cell>
          <cell r="D1101" t="str">
            <v>Silpi I Class for Vigrahams</v>
          </cell>
          <cell r="E1101">
            <v>1409</v>
          </cell>
          <cell r="F1101" t="str">
            <v>Each</v>
          </cell>
          <cell r="G1101">
            <v>1409</v>
          </cell>
        </row>
        <row r="1102">
          <cell r="B1102">
            <v>0.75</v>
          </cell>
          <cell r="C1102" t="str">
            <v>Nos</v>
          </cell>
          <cell r="D1102" t="str">
            <v>Silpi II Class for Vigrahams</v>
          </cell>
          <cell r="E1102">
            <v>1286</v>
          </cell>
          <cell r="F1102" t="str">
            <v>Each</v>
          </cell>
          <cell r="G1102">
            <v>964.5</v>
          </cell>
        </row>
        <row r="1103">
          <cell r="B1103">
            <v>0.5</v>
          </cell>
          <cell r="C1103" t="str">
            <v>Nos</v>
          </cell>
          <cell r="D1103" t="str">
            <v>Mazdoor I class</v>
          </cell>
          <cell r="E1103">
            <v>651</v>
          </cell>
          <cell r="F1103" t="str">
            <v>Each</v>
          </cell>
          <cell r="G1103">
            <v>325.5</v>
          </cell>
        </row>
        <row r="1104">
          <cell r="B1104">
            <v>4</v>
          </cell>
          <cell r="C1104" t="str">
            <v>Sft</v>
          </cell>
          <cell r="D1104" t="str">
            <v>Panjavarnam painting</v>
          </cell>
          <cell r="E1104">
            <v>108.19999999999999</v>
          </cell>
          <cell r="F1104" t="str">
            <v>Sft</v>
          </cell>
          <cell r="G1104">
            <v>432.8</v>
          </cell>
        </row>
        <row r="1105">
          <cell r="D1105" t="str">
            <v>Sundries</v>
          </cell>
          <cell r="G1105">
            <v>22.88</v>
          </cell>
        </row>
        <row r="1106">
          <cell r="D1106" t="str">
            <v>Rate per Each</v>
          </cell>
          <cell r="G1106">
            <v>3400</v>
          </cell>
        </row>
        <row r="1108">
          <cell r="A1108" t="str">
            <v>c</v>
          </cell>
        </row>
        <row r="1120">
          <cell r="A1120" t="str">
            <v>d</v>
          </cell>
          <cell r="D1120" t="str">
            <v>Above  1.35m and below 1.65m (3'6' - 4'6")</v>
          </cell>
        </row>
        <row r="1121">
          <cell r="B1121">
            <v>35</v>
          </cell>
          <cell r="C1121" t="str">
            <v>Nos</v>
          </cell>
          <cell r="D1121" t="str">
            <v>Chamber Bricks</v>
          </cell>
          <cell r="E1121">
            <v>6842.82</v>
          </cell>
          <cell r="F1121" t="str">
            <v>1000 nos</v>
          </cell>
          <cell r="G1121">
            <v>239.5</v>
          </cell>
        </row>
        <row r="1122">
          <cell r="B1122">
            <v>0.14149999999999999</v>
          </cell>
          <cell r="C1122" t="str">
            <v>Cum</v>
          </cell>
          <cell r="D1122" t="str">
            <v>Sand</v>
          </cell>
          <cell r="E1122">
            <v>1691.22</v>
          </cell>
          <cell r="F1122" t="str">
            <v>Cum</v>
          </cell>
          <cell r="G1122">
            <v>239.31</v>
          </cell>
        </row>
        <row r="1123">
          <cell r="B1123">
            <v>40</v>
          </cell>
          <cell r="C1123" t="str">
            <v>Kg</v>
          </cell>
          <cell r="D1123" t="str">
            <v>Cement</v>
          </cell>
          <cell r="E1123">
            <v>6040</v>
          </cell>
          <cell r="F1123" t="str">
            <v>MT</v>
          </cell>
          <cell r="G1123">
            <v>241.6</v>
          </cell>
        </row>
        <row r="1124">
          <cell r="B1124">
            <v>3</v>
          </cell>
          <cell r="C1124" t="str">
            <v>Kg</v>
          </cell>
          <cell r="D1124" t="str">
            <v>G.I.Rods</v>
          </cell>
          <cell r="E1124">
            <v>120</v>
          </cell>
          <cell r="F1124" t="str">
            <v>Kg</v>
          </cell>
          <cell r="G1124">
            <v>360</v>
          </cell>
        </row>
        <row r="1125">
          <cell r="B1125">
            <v>4</v>
          </cell>
          <cell r="C1125" t="str">
            <v>No</v>
          </cell>
          <cell r="D1125" t="str">
            <v>Silpi I Class for Vigrahams</v>
          </cell>
          <cell r="E1125">
            <v>1409</v>
          </cell>
          <cell r="F1125" t="str">
            <v>Each</v>
          </cell>
          <cell r="G1125">
            <v>5636</v>
          </cell>
        </row>
        <row r="1126">
          <cell r="B1126">
            <v>3</v>
          </cell>
          <cell r="C1126" t="str">
            <v>Nos</v>
          </cell>
          <cell r="D1126" t="str">
            <v>Silpi II Class for Vigrahams</v>
          </cell>
          <cell r="E1126">
            <v>1286</v>
          </cell>
          <cell r="F1126" t="str">
            <v>Each</v>
          </cell>
          <cell r="G1126">
            <v>3858</v>
          </cell>
        </row>
        <row r="1127">
          <cell r="B1127">
            <v>1.2</v>
          </cell>
          <cell r="C1127" t="str">
            <v>Nos</v>
          </cell>
          <cell r="D1127" t="str">
            <v>Mazdoor I class</v>
          </cell>
          <cell r="E1127">
            <v>651</v>
          </cell>
          <cell r="F1127" t="str">
            <v>Each</v>
          </cell>
          <cell r="G1127">
            <v>781.2</v>
          </cell>
        </row>
        <row r="1128">
          <cell r="B1128">
            <v>15</v>
          </cell>
          <cell r="C1128" t="str">
            <v>Sft</v>
          </cell>
          <cell r="D1128" t="str">
            <v>Panjavarnam painting</v>
          </cell>
          <cell r="E1128">
            <v>108.19999999999999</v>
          </cell>
          <cell r="F1128" t="str">
            <v>Sft</v>
          </cell>
          <cell r="G1128">
            <v>1623</v>
          </cell>
        </row>
        <row r="1129">
          <cell r="D1129" t="str">
            <v>Sundries</v>
          </cell>
          <cell r="G1129">
            <v>71.39</v>
          </cell>
        </row>
        <row r="1130">
          <cell r="D1130" t="str">
            <v>Rate per Each</v>
          </cell>
          <cell r="G1130">
            <v>13050</v>
          </cell>
        </row>
        <row r="1132">
          <cell r="A1132" t="str">
            <v>e</v>
          </cell>
          <cell r="D1132" t="str">
            <v>Above  1.65m and below 1.95m (5'6' - 6'6")</v>
          </cell>
        </row>
        <row r="1133">
          <cell r="B1133">
            <v>55</v>
          </cell>
          <cell r="C1133" t="str">
            <v>Nos</v>
          </cell>
          <cell r="D1133" t="str">
            <v>Chamber Bricks</v>
          </cell>
          <cell r="E1133">
            <v>6842.82</v>
          </cell>
          <cell r="F1133" t="str">
            <v>1000 nos</v>
          </cell>
          <cell r="G1133">
            <v>376.36</v>
          </cell>
        </row>
        <row r="1134">
          <cell r="B1134">
            <v>0.19800000000000001</v>
          </cell>
          <cell r="C1134" t="str">
            <v>Cum</v>
          </cell>
          <cell r="D1134" t="str">
            <v>Sand</v>
          </cell>
          <cell r="E1134">
            <v>1691.22</v>
          </cell>
          <cell r="F1134" t="str">
            <v>Cum</v>
          </cell>
          <cell r="G1134">
            <v>334.86</v>
          </cell>
        </row>
        <row r="1135">
          <cell r="B1135">
            <v>60</v>
          </cell>
          <cell r="C1135" t="str">
            <v>Kg</v>
          </cell>
          <cell r="D1135" t="str">
            <v>Cement</v>
          </cell>
          <cell r="E1135">
            <v>6040</v>
          </cell>
          <cell r="F1135" t="str">
            <v>MT</v>
          </cell>
          <cell r="G1135">
            <v>362.4</v>
          </cell>
        </row>
        <row r="1136">
          <cell r="B1136">
            <v>5</v>
          </cell>
          <cell r="C1136" t="str">
            <v>Kg</v>
          </cell>
          <cell r="D1136" t="str">
            <v>G.I.Rods</v>
          </cell>
          <cell r="E1136">
            <v>120</v>
          </cell>
          <cell r="F1136" t="str">
            <v>Kg</v>
          </cell>
          <cell r="G1136">
            <v>600</v>
          </cell>
        </row>
        <row r="1137">
          <cell r="B1137">
            <v>6</v>
          </cell>
          <cell r="C1137" t="str">
            <v>No</v>
          </cell>
          <cell r="D1137" t="str">
            <v>Silpi I Class for Vigrahams</v>
          </cell>
          <cell r="E1137">
            <v>1409</v>
          </cell>
          <cell r="F1137" t="str">
            <v>Each</v>
          </cell>
          <cell r="G1137">
            <v>8454</v>
          </cell>
        </row>
        <row r="1138">
          <cell r="B1138">
            <v>4</v>
          </cell>
          <cell r="C1138" t="str">
            <v>Nos</v>
          </cell>
          <cell r="D1138" t="str">
            <v>Silpi II Class for Vigrahams</v>
          </cell>
          <cell r="E1138">
            <v>1286</v>
          </cell>
          <cell r="F1138" t="str">
            <v>Each</v>
          </cell>
          <cell r="G1138">
            <v>5144</v>
          </cell>
        </row>
        <row r="1139">
          <cell r="B1139">
            <v>1.4</v>
          </cell>
          <cell r="C1139" t="str">
            <v>Nos</v>
          </cell>
          <cell r="D1139" t="str">
            <v>Mazdoor I class</v>
          </cell>
          <cell r="E1139">
            <v>651</v>
          </cell>
          <cell r="F1139" t="str">
            <v>Each</v>
          </cell>
          <cell r="G1139">
            <v>911.4</v>
          </cell>
        </row>
        <row r="1140">
          <cell r="B1140">
            <v>20</v>
          </cell>
          <cell r="C1140" t="str">
            <v>Sft</v>
          </cell>
          <cell r="D1140" t="str">
            <v>Panjavarnam painting</v>
          </cell>
          <cell r="E1140">
            <v>108.19999999999999</v>
          </cell>
          <cell r="F1140" t="str">
            <v>Sft</v>
          </cell>
          <cell r="G1140">
            <v>2164</v>
          </cell>
        </row>
        <row r="1141">
          <cell r="D1141" t="str">
            <v>Sundries</v>
          </cell>
          <cell r="G1141">
            <v>82.98</v>
          </cell>
        </row>
        <row r="1142">
          <cell r="D1142" t="str">
            <v>Rate per Each</v>
          </cell>
          <cell r="G1142">
            <v>18429.999999999996</v>
          </cell>
        </row>
        <row r="1144">
          <cell r="A1144">
            <v>28</v>
          </cell>
          <cell r="D1144" t="str">
            <v xml:space="preserve">Supplying ,  laying and jointing  UPVC PIPES of the following dia approved quality and best quality conforming to iss markcomplete Below Ground Level </v>
          </cell>
        </row>
        <row r="1145">
          <cell r="B1145">
            <v>10</v>
          </cell>
          <cell r="C1145" t="str">
            <v>Rm</v>
          </cell>
          <cell r="D1145" t="str">
            <v>Labour Charges for laying and fixing</v>
          </cell>
        </row>
        <row r="1146">
          <cell r="B1146">
            <v>0.55000000000000004</v>
          </cell>
          <cell r="C1146" t="str">
            <v>No</v>
          </cell>
          <cell r="D1146" t="str">
            <v>Plumber I Class</v>
          </cell>
          <cell r="E1146">
            <v>866</v>
          </cell>
          <cell r="F1146" t="str">
            <v>Each</v>
          </cell>
          <cell r="G1146">
            <v>476.3</v>
          </cell>
        </row>
        <row r="1147">
          <cell r="B1147">
            <v>0.45</v>
          </cell>
          <cell r="C1147" t="str">
            <v>No</v>
          </cell>
          <cell r="D1147" t="str">
            <v>Mazdoor I class</v>
          </cell>
          <cell r="E1147">
            <v>651</v>
          </cell>
          <cell r="F1147" t="str">
            <v>Each</v>
          </cell>
          <cell r="G1147">
            <v>292.95</v>
          </cell>
        </row>
        <row r="1148">
          <cell r="B1148">
            <v>0.35</v>
          </cell>
          <cell r="C1148" t="str">
            <v>No</v>
          </cell>
          <cell r="D1148" t="str">
            <v>Mazdoor II class</v>
          </cell>
          <cell r="E1148">
            <v>534</v>
          </cell>
          <cell r="F1148" t="str">
            <v>Each</v>
          </cell>
          <cell r="G1148">
            <v>186.9</v>
          </cell>
        </row>
        <row r="1149">
          <cell r="D1149" t="str">
            <v>Total rate for 10 Rm</v>
          </cell>
          <cell r="G1149">
            <v>956.15</v>
          </cell>
        </row>
        <row r="1150">
          <cell r="D1150" t="str">
            <v>Rate per Rm</v>
          </cell>
          <cell r="G1150">
            <v>95.614999999999995</v>
          </cell>
        </row>
        <row r="1151">
          <cell r="D1151" t="str">
            <v>Main Data</v>
          </cell>
        </row>
        <row r="1152">
          <cell r="A1152" t="str">
            <v>a</v>
          </cell>
          <cell r="D1152" t="str">
            <v>40mm Dia UPVC pipe</v>
          </cell>
        </row>
        <row r="1153">
          <cell r="B1153">
            <v>1</v>
          </cell>
          <cell r="C1153" t="str">
            <v>Rm</v>
          </cell>
          <cell r="D1153" t="str">
            <v>Cost of 40mm Dia PVC pipe</v>
          </cell>
          <cell r="E1153">
            <v>133.69999999999999</v>
          </cell>
          <cell r="F1153" t="str">
            <v>Rm</v>
          </cell>
          <cell r="G1153">
            <v>133.69999999999999</v>
          </cell>
        </row>
        <row r="1154">
          <cell r="B1154">
            <v>1</v>
          </cell>
          <cell r="C1154" t="str">
            <v>Rm</v>
          </cell>
          <cell r="D1154" t="str">
            <v>Labour Charges for laying and fixing</v>
          </cell>
          <cell r="E1154">
            <v>95.614999999999995</v>
          </cell>
          <cell r="F1154" t="str">
            <v>Rm</v>
          </cell>
          <cell r="G1154">
            <v>95.62</v>
          </cell>
        </row>
        <row r="1155">
          <cell r="B1155">
            <v>1</v>
          </cell>
          <cell r="C1155" t="str">
            <v>Rm</v>
          </cell>
          <cell r="D1155" t="str">
            <v>Sundries</v>
          </cell>
          <cell r="G1155">
            <v>2.98</v>
          </cell>
        </row>
        <row r="1156">
          <cell r="D1156" t="str">
            <v>Total</v>
          </cell>
          <cell r="G1156">
            <v>232.29999999999998</v>
          </cell>
        </row>
        <row r="1157">
          <cell r="A1157" t="str">
            <v>b</v>
          </cell>
          <cell r="D1157" t="str">
            <v>25mm Dia UPVC pipe</v>
          </cell>
        </row>
        <row r="1158">
          <cell r="B1158">
            <v>1</v>
          </cell>
          <cell r="C1158" t="str">
            <v>Rm</v>
          </cell>
          <cell r="D1158" t="str">
            <v>Cost of 25mm Dia UPVC pipe</v>
          </cell>
          <cell r="E1158">
            <v>8.8000000000000007</v>
          </cell>
          <cell r="F1158" t="str">
            <v>Rm</v>
          </cell>
          <cell r="G1158">
            <v>8.8000000000000007</v>
          </cell>
        </row>
        <row r="1159">
          <cell r="B1159">
            <v>1</v>
          </cell>
          <cell r="C1159" t="str">
            <v>Rm</v>
          </cell>
          <cell r="D1159" t="str">
            <v>Labour Charges for laying and fixing</v>
          </cell>
          <cell r="E1159">
            <v>95.614999999999995</v>
          </cell>
          <cell r="F1159" t="str">
            <v>Rm</v>
          </cell>
          <cell r="G1159">
            <v>95.62</v>
          </cell>
        </row>
        <row r="1160">
          <cell r="B1160">
            <v>1</v>
          </cell>
          <cell r="C1160" t="str">
            <v>Rm</v>
          </cell>
          <cell r="D1160" t="str">
            <v>Sundries</v>
          </cell>
          <cell r="G1160">
            <v>3.13</v>
          </cell>
        </row>
        <row r="1161">
          <cell r="D1161" t="str">
            <v>Total</v>
          </cell>
          <cell r="G1161">
            <v>107.55</v>
          </cell>
        </row>
        <row r="1162">
          <cell r="A1162" t="str">
            <v>c</v>
          </cell>
          <cell r="D1162" t="str">
            <v>20mm Dia UPVC pipe</v>
          </cell>
        </row>
        <row r="1163">
          <cell r="B1163">
            <v>1</v>
          </cell>
          <cell r="C1163" t="str">
            <v>Rm</v>
          </cell>
          <cell r="D1163" t="str">
            <v>Cost of 20mm Dia UPVC pipe</v>
          </cell>
          <cell r="E1163">
            <v>61.2</v>
          </cell>
          <cell r="F1163" t="str">
            <v>Rm</v>
          </cell>
          <cell r="G1163">
            <v>61.2</v>
          </cell>
        </row>
        <row r="1164">
          <cell r="B1164">
            <v>1</v>
          </cell>
          <cell r="C1164" t="str">
            <v>Rm</v>
          </cell>
          <cell r="D1164" t="str">
            <v>Labour Charges for laying and fixing</v>
          </cell>
          <cell r="E1164">
            <v>95.614999999999995</v>
          </cell>
          <cell r="F1164" t="str">
            <v>Rm</v>
          </cell>
          <cell r="G1164">
            <v>95.62</v>
          </cell>
        </row>
        <row r="1165">
          <cell r="B1165">
            <v>1</v>
          </cell>
          <cell r="C1165" t="str">
            <v>Rm</v>
          </cell>
          <cell r="D1165" t="str">
            <v>Sundries</v>
          </cell>
          <cell r="G1165">
            <v>2.08</v>
          </cell>
        </row>
        <row r="1166">
          <cell r="D1166" t="str">
            <v>Total</v>
          </cell>
          <cell r="G1166">
            <v>158.9</v>
          </cell>
        </row>
        <row r="1168">
          <cell r="A1168">
            <v>31</v>
          </cell>
          <cell r="D1168" t="str">
            <v xml:space="preserve">Supplying and fixing in position 15mm dia Brass Chromium Plated Screw Down tap (Heavy duty) of best approved make and quality </v>
          </cell>
        </row>
        <row r="1169">
          <cell r="B1169">
            <v>1</v>
          </cell>
          <cell r="C1169" t="str">
            <v>No</v>
          </cell>
          <cell r="D1169" t="str">
            <v>Cost of Screw down Tap SOR Page 53</v>
          </cell>
          <cell r="E1169">
            <v>206</v>
          </cell>
          <cell r="F1169" t="str">
            <v>Each</v>
          </cell>
          <cell r="G1169">
            <v>206</v>
          </cell>
        </row>
        <row r="1170">
          <cell r="B1170">
            <v>0.1</v>
          </cell>
          <cell r="C1170" t="str">
            <v>No</v>
          </cell>
          <cell r="D1170" t="str">
            <v>Fitter I Class</v>
          </cell>
          <cell r="E1170">
            <v>866</v>
          </cell>
          <cell r="F1170" t="str">
            <v>Each</v>
          </cell>
          <cell r="G1170">
            <v>86.6</v>
          </cell>
        </row>
        <row r="1171">
          <cell r="B1171">
            <v>0.1</v>
          </cell>
          <cell r="C1171" t="str">
            <v>No</v>
          </cell>
          <cell r="D1171" t="str">
            <v>Mazdoor I class</v>
          </cell>
          <cell r="E1171">
            <v>651</v>
          </cell>
          <cell r="F1171" t="str">
            <v>Each</v>
          </cell>
          <cell r="G1171">
            <v>65.099999999999994</v>
          </cell>
        </row>
        <row r="1172">
          <cell r="B1172">
            <v>10</v>
          </cell>
          <cell r="C1172" t="str">
            <v>Gm</v>
          </cell>
          <cell r="D1172" t="str">
            <v>Shellac</v>
          </cell>
          <cell r="E1172">
            <v>18.45</v>
          </cell>
          <cell r="F1172" t="str">
            <v>100Gm</v>
          </cell>
          <cell r="G1172">
            <v>1.845</v>
          </cell>
        </row>
        <row r="1173">
          <cell r="B1173">
            <v>0.25</v>
          </cell>
          <cell r="C1173" t="str">
            <v>No</v>
          </cell>
          <cell r="D1173" t="str">
            <v>Thread ball</v>
          </cell>
          <cell r="E1173">
            <v>3.6</v>
          </cell>
          <cell r="F1173" t="str">
            <v>Each</v>
          </cell>
          <cell r="G1173">
            <v>0.9</v>
          </cell>
        </row>
        <row r="1174">
          <cell r="D1174" t="str">
            <v xml:space="preserve">Total Charges </v>
          </cell>
          <cell r="G1174">
            <v>360.44500000000005</v>
          </cell>
        </row>
        <row r="1176">
          <cell r="A1176">
            <v>131</v>
          </cell>
          <cell r="D1176" t="str">
            <v xml:space="preserve">Supplying and fixing colour galvalume sheet roof of 0.47mm thickand steel tubular box section of 100x50x3mm of 1meter interval including priming coat fixing in position with all necessary accessories complete complying with standard specification and as directed by the departmental officers.  </v>
          </cell>
        </row>
        <row r="1177">
          <cell r="B1177">
            <v>11</v>
          </cell>
          <cell r="C1177" t="str">
            <v>sq.m</v>
          </cell>
          <cell r="D1177" t="str">
            <v>Colour galvanum sheet roof of 0.47mm thick(quotation)</v>
          </cell>
          <cell r="E1177">
            <v>434</v>
          </cell>
          <cell r="F1177" t="str">
            <v>sq.m</v>
          </cell>
          <cell r="G1177">
            <v>4774</v>
          </cell>
        </row>
        <row r="1178">
          <cell r="B1178">
            <v>2.2000000000000002</v>
          </cell>
          <cell r="C1178" t="str">
            <v>nos</v>
          </cell>
          <cell r="D1178" t="str">
            <v>Fitter II class</v>
          </cell>
          <cell r="E1178">
            <v>856</v>
          </cell>
          <cell r="F1178" t="str">
            <v>Each</v>
          </cell>
          <cell r="G1178">
            <v>1883.2</v>
          </cell>
        </row>
        <row r="1179">
          <cell r="B1179">
            <v>1.1000000000000001</v>
          </cell>
          <cell r="C1179" t="str">
            <v>nos</v>
          </cell>
          <cell r="D1179" t="str">
            <v>Carpener I class</v>
          </cell>
          <cell r="E1179">
            <v>976</v>
          </cell>
          <cell r="F1179" t="str">
            <v>Each</v>
          </cell>
          <cell r="G1179">
            <v>1073.6000000000001</v>
          </cell>
        </row>
        <row r="1180">
          <cell r="B1180">
            <v>3.2</v>
          </cell>
          <cell r="C1180" t="str">
            <v>nos</v>
          </cell>
          <cell r="D1180" t="str">
            <v>Mazdoor I class</v>
          </cell>
          <cell r="E1180">
            <v>651</v>
          </cell>
          <cell r="F1180" t="str">
            <v>Each</v>
          </cell>
          <cell r="G1180">
            <v>2083.2000000000003</v>
          </cell>
        </row>
        <row r="1181">
          <cell r="B1181">
            <v>13.84</v>
          </cell>
          <cell r="C1181" t="str">
            <v>Rm</v>
          </cell>
          <cell r="D1181" t="str">
            <v xml:space="preserve">steel tubular box section of 100x50x3mm(Quotation) </v>
          </cell>
          <cell r="E1181">
            <v>500</v>
          </cell>
          <cell r="F1181" t="str">
            <v>Rm</v>
          </cell>
        </row>
        <row r="1182">
          <cell r="C1182" t="str">
            <v>LS</v>
          </cell>
          <cell r="D1182" t="str">
            <v>U or J bolt with Bitumen washer</v>
          </cell>
          <cell r="F1182" t="str">
            <v>LS</v>
          </cell>
          <cell r="G1182">
            <v>50</v>
          </cell>
        </row>
        <row r="1183">
          <cell r="D1183" t="str">
            <v xml:space="preserve">                     Rate for 10 sq.m</v>
          </cell>
          <cell r="G1183">
            <v>9864</v>
          </cell>
        </row>
        <row r="1184">
          <cell r="D1184" t="str">
            <v xml:space="preserve">                     Rate for 1 sq.m</v>
          </cell>
          <cell r="G1184">
            <v>986.4</v>
          </cell>
        </row>
        <row r="1186">
          <cell r="A1186" t="str">
            <v>b</v>
          </cell>
          <cell r="C1186" t="str">
            <v>Double Leaf              1.20x2.10m (Fully sheeted)</v>
          </cell>
        </row>
        <row r="1187">
          <cell r="C1187" t="str">
            <v>Area</v>
          </cell>
          <cell r="E1187">
            <v>2.52</v>
          </cell>
          <cell r="F1187" t="str">
            <v>m2</v>
          </cell>
        </row>
        <row r="1188">
          <cell r="C1188" t="str">
            <v>Door outer frame 40x40x6 (2.10x2)+(1.20x1)=5.40x3.50kg/m</v>
          </cell>
          <cell r="E1188">
            <v>18.899999999999999</v>
          </cell>
          <cell r="F1188" t="str">
            <v>kg</v>
          </cell>
        </row>
        <row r="1189">
          <cell r="C1189" t="str">
            <v>shutter frame 35x35x6/2(2x2.088)+2x0.594)
=10.728x2.60kg/m</v>
          </cell>
          <cell r="E1189">
            <v>27.89</v>
          </cell>
          <cell r="F1189" t="str">
            <v>kg</v>
          </cell>
        </row>
        <row r="1190">
          <cell r="C1190" t="str">
            <v>Tie bar1x1.2=1.2x1.5</v>
          </cell>
          <cell r="E1190">
            <v>1.8</v>
          </cell>
        </row>
        <row r="1191">
          <cell r="C1191" t="str">
            <v>Vertical rod 1 x 2.10 x 1.10 kg/m</v>
          </cell>
          <cell r="E1191">
            <v>2.31</v>
          </cell>
        </row>
        <row r="1192">
          <cell r="C1192" t="str">
            <v>Stiffeners with MS flats of 32x6mm</v>
          </cell>
        </row>
        <row r="1193">
          <cell r="C1193" t="str">
            <v>6Nosx2x0.594x0.70kg/m</v>
          </cell>
          <cell r="E1193">
            <v>4.99</v>
          </cell>
          <cell r="F1193" t="str">
            <v>kg</v>
          </cell>
        </row>
        <row r="1194">
          <cell r="C1194" t="str">
            <v>Diagonal flats 2x2x0.688x1.5kg/m</v>
          </cell>
          <cell r="E1194">
            <v>4.13</v>
          </cell>
          <cell r="F1194" t="str">
            <v>kg</v>
          </cell>
        </row>
        <row r="1195">
          <cell r="E1195">
            <v>60.02</v>
          </cell>
          <cell r="F1195" t="str">
            <v>kg</v>
          </cell>
        </row>
        <row r="1196">
          <cell r="C1196" t="str">
            <v>Add 5% wastage</v>
          </cell>
          <cell r="E1196">
            <v>3</v>
          </cell>
          <cell r="F1196" t="str">
            <v>kg</v>
          </cell>
        </row>
        <row r="1197">
          <cell r="C1197" t="str">
            <v>Total steel weight</v>
          </cell>
          <cell r="E1197">
            <v>63.02</v>
          </cell>
          <cell r="F1197" t="str">
            <v>kg</v>
          </cell>
        </row>
        <row r="1198">
          <cell r="C1198" t="str">
            <v>CR sheet 18G=2X0.594X2.088X9.80kg 24.31kg/m</v>
          </cell>
          <cell r="E1198">
            <v>24.31</v>
          </cell>
        </row>
        <row r="1199">
          <cell r="C1199" t="str">
            <v>Add 5% wastage</v>
          </cell>
          <cell r="E1199">
            <v>1.22</v>
          </cell>
        </row>
        <row r="1200">
          <cell r="D1200" t="str">
            <v xml:space="preserve"> </v>
          </cell>
          <cell r="E1200">
            <v>25.529999999999998</v>
          </cell>
        </row>
        <row r="1201">
          <cell r="C1201" t="str">
            <v>Painting priming coat=2x0.6x2.10x2.20</v>
          </cell>
          <cell r="E1201">
            <v>5.54</v>
          </cell>
        </row>
        <row r="1202">
          <cell r="C1202" t="str">
            <v>Main Data</v>
          </cell>
        </row>
        <row r="1203">
          <cell r="B1203">
            <v>63.02</v>
          </cell>
          <cell r="C1203" t="str">
            <v>kg</v>
          </cell>
          <cell r="D1203" t="str">
            <v>Ms Angle &amp; Flats</v>
          </cell>
          <cell r="E1203">
            <v>53</v>
          </cell>
          <cell r="G1203">
            <v>3340.06</v>
          </cell>
        </row>
        <row r="1204">
          <cell r="B1204">
            <v>25.529999999999998</v>
          </cell>
          <cell r="C1204" t="str">
            <v>kg</v>
          </cell>
          <cell r="D1204" t="str">
            <v>18GCRS</v>
          </cell>
          <cell r="E1204">
            <v>53</v>
          </cell>
          <cell r="G1204">
            <v>1353.09</v>
          </cell>
        </row>
        <row r="1205">
          <cell r="B1205">
            <v>84.33</v>
          </cell>
          <cell r="C1205" t="str">
            <v>kg</v>
          </cell>
          <cell r="D1205" t="str">
            <v xml:space="preserve">Labour for cutting sheets, angles, fabrication &amp; finishing </v>
          </cell>
          <cell r="E1205">
            <v>51.15</v>
          </cell>
          <cell r="G1205">
            <v>4313.4794999999995</v>
          </cell>
        </row>
        <row r="1206">
          <cell r="B1206">
            <v>5.54</v>
          </cell>
          <cell r="C1206" t="str">
            <v>M2</v>
          </cell>
          <cell r="D1206" t="str">
            <v xml:space="preserve">Priming Coat </v>
          </cell>
          <cell r="E1206">
            <v>74.199999999999989</v>
          </cell>
          <cell r="G1206">
            <v>411.06799999999993</v>
          </cell>
        </row>
        <row r="1207">
          <cell r="B1207">
            <v>6</v>
          </cell>
          <cell r="C1207" t="str">
            <v>Nos</v>
          </cell>
          <cell r="D1207" t="str">
            <v>Hold Fasts 230mm length</v>
          </cell>
          <cell r="E1207">
            <v>168</v>
          </cell>
          <cell r="G1207">
            <v>1008</v>
          </cell>
        </row>
        <row r="1208">
          <cell r="B1208">
            <v>4</v>
          </cell>
          <cell r="C1208" t="str">
            <v>Nos</v>
          </cell>
          <cell r="D1208" t="str">
            <v>Hinges 125mmx30mm</v>
          </cell>
          <cell r="E1208">
            <v>89.6</v>
          </cell>
          <cell r="G1208">
            <v>358.4</v>
          </cell>
        </row>
        <row r="1209">
          <cell r="B1209">
            <v>2</v>
          </cell>
          <cell r="C1209" t="str">
            <v>Nos</v>
          </cell>
          <cell r="D1209" t="str">
            <v>Tower Bolt250mm long 12mm dia</v>
          </cell>
          <cell r="E1209">
            <v>97.85</v>
          </cell>
          <cell r="G1209">
            <v>195.7</v>
          </cell>
        </row>
        <row r="1210">
          <cell r="B1210">
            <v>1</v>
          </cell>
          <cell r="C1210" t="str">
            <v>Nos</v>
          </cell>
          <cell r="D1210" t="str">
            <v>Tower Bolt200mm long 12mm dia</v>
          </cell>
          <cell r="E1210">
            <v>82.25</v>
          </cell>
          <cell r="G1210">
            <v>82.25</v>
          </cell>
        </row>
        <row r="1211">
          <cell r="B1211">
            <v>1</v>
          </cell>
          <cell r="C1211" t="str">
            <v>No</v>
          </cell>
          <cell r="D1211" t="str">
            <v>Aldrop 250mm long 16mm dia</v>
          </cell>
          <cell r="E1211">
            <v>181</v>
          </cell>
          <cell r="G1211">
            <v>181</v>
          </cell>
        </row>
        <row r="1212">
          <cell r="B1212">
            <v>2</v>
          </cell>
          <cell r="C1212" t="str">
            <v>Nos</v>
          </cell>
          <cell r="D1212" t="str">
            <v>Ms Handle 200mm long</v>
          </cell>
          <cell r="E1212">
            <v>64.25</v>
          </cell>
          <cell r="G1212">
            <v>128.5</v>
          </cell>
        </row>
        <row r="1213">
          <cell r="B1213">
            <v>2.52</v>
          </cell>
          <cell r="C1213" t="str">
            <v>M2</v>
          </cell>
          <cell r="D1213" t="str">
            <v>Labour for fixing the Door &amp;furniture fittings</v>
          </cell>
          <cell r="E1213">
            <v>228.5</v>
          </cell>
          <cell r="G1213">
            <v>575.82000000000005</v>
          </cell>
        </row>
        <row r="1214">
          <cell r="B1214" t="str">
            <v>L.S.</v>
          </cell>
          <cell r="D1214" t="str">
            <v>Conveyance, Handling, Scaffolding,     Chipping/Masonary concerete &amp; making good the damaged portion</v>
          </cell>
          <cell r="F1214" t="str">
            <v>L.S.</v>
          </cell>
          <cell r="G1214">
            <v>239.24</v>
          </cell>
        </row>
        <row r="1215">
          <cell r="D1215" t="str">
            <v>For 2.52M2</v>
          </cell>
          <cell r="G1215">
            <v>12186.607499999998</v>
          </cell>
        </row>
        <row r="1216">
          <cell r="D1216" t="str">
            <v>Rate  per Sqm</v>
          </cell>
          <cell r="G1216">
            <v>4836</v>
          </cell>
        </row>
        <row r="1219">
          <cell r="A1219">
            <v>12</v>
          </cell>
          <cell r="D1219" t="str">
            <v xml:space="preserve">Supplying and fixing in positon Indian Water Closet (Oriya type) of size 580 x 440mm white glazed earthern ware of approved quality and brand with "P" or "S" trap conforming to BIS with sand cushion and forming flooring alround the closet using 40mm broken brick jelly in lime concrete 1:2:5 (One lime, Two sand and Five brick jelly) 100mm thick and finishing the top to the required slope and including giving necessary connection to CI soil pipes (including the cost of 100mm dia CI pipe for a length of 600mm) by dismantling brick masonry wall / reinforced cement concrete roof / floor slab and making good the dismantled portion to the original condition with leakages etc., complete complying with standard specifications and as directed by the departmental officers. </v>
          </cell>
        </row>
        <row r="1220">
          <cell r="B1220">
            <v>1</v>
          </cell>
          <cell r="C1220" t="str">
            <v>Set</v>
          </cell>
          <cell r="D1220" t="str">
            <v>Cost of IWC (Oriya Type) with 'P' or 'S' trap</v>
          </cell>
          <cell r="E1220">
            <v>1201</v>
          </cell>
          <cell r="F1220" t="str">
            <v>set</v>
          </cell>
          <cell r="G1220">
            <v>1201</v>
          </cell>
        </row>
        <row r="1221">
          <cell r="B1221">
            <v>0.6</v>
          </cell>
          <cell r="C1221" t="str">
            <v>RM</v>
          </cell>
          <cell r="D1221" t="str">
            <v>100mm dia PVC pipe of 0.60m long</v>
          </cell>
          <cell r="E1221">
            <v>304.89999999999998</v>
          </cell>
          <cell r="F1221" t="str">
            <v>RM</v>
          </cell>
          <cell r="G1221">
            <v>182.94</v>
          </cell>
        </row>
        <row r="1222">
          <cell r="B1222">
            <v>0.45</v>
          </cell>
          <cell r="C1222" t="str">
            <v>cu.m.</v>
          </cell>
          <cell r="D1222" t="str">
            <v>M.Sand for filling</v>
          </cell>
          <cell r="E1222">
            <v>1691.22</v>
          </cell>
          <cell r="F1222" t="str">
            <v>cu.m.</v>
          </cell>
          <cell r="G1222">
            <v>761.05</v>
          </cell>
        </row>
        <row r="1223">
          <cell r="B1223">
            <v>0.11</v>
          </cell>
          <cell r="C1223" t="str">
            <v>cu.m.</v>
          </cell>
          <cell r="D1223" t="str">
            <v>Brick jelly lime concrete 1:2:5</v>
          </cell>
          <cell r="E1223">
            <v>5196.9005999999999</v>
          </cell>
          <cell r="F1223" t="str">
            <v>cu.m.</v>
          </cell>
          <cell r="G1223">
            <v>571.66</v>
          </cell>
        </row>
        <row r="1224">
          <cell r="B1224">
            <v>1</v>
          </cell>
          <cell r="C1224" t="str">
            <v>Nos.</v>
          </cell>
          <cell r="D1224" t="str">
            <v>Plumber I Class</v>
          </cell>
          <cell r="E1224">
            <v>866</v>
          </cell>
          <cell r="F1224" t="str">
            <v>Each</v>
          </cell>
          <cell r="G1224">
            <v>866</v>
          </cell>
        </row>
        <row r="1225">
          <cell r="B1225">
            <v>1</v>
          </cell>
          <cell r="C1225" t="str">
            <v>Nos.</v>
          </cell>
          <cell r="D1225" t="str">
            <v>Mason I Class</v>
          </cell>
          <cell r="E1225">
            <v>999</v>
          </cell>
          <cell r="F1225" t="str">
            <v>Each</v>
          </cell>
          <cell r="G1225">
            <v>999</v>
          </cell>
        </row>
        <row r="1226">
          <cell r="B1226">
            <v>0.25</v>
          </cell>
          <cell r="C1226" t="str">
            <v>Nos.</v>
          </cell>
          <cell r="D1226" t="str">
            <v>Plumber II class</v>
          </cell>
          <cell r="E1226">
            <v>839</v>
          </cell>
          <cell r="F1226" t="str">
            <v>Each</v>
          </cell>
          <cell r="G1226">
            <v>209.75</v>
          </cell>
        </row>
        <row r="1227">
          <cell r="B1227">
            <v>1</v>
          </cell>
          <cell r="C1227" t="str">
            <v>Nos.</v>
          </cell>
          <cell r="D1227" t="str">
            <v>Mazdoor I Class</v>
          </cell>
          <cell r="E1227">
            <v>651</v>
          </cell>
          <cell r="F1227" t="str">
            <v>Each</v>
          </cell>
          <cell r="G1227">
            <v>651</v>
          </cell>
        </row>
        <row r="1228">
          <cell r="B1228">
            <v>1</v>
          </cell>
          <cell r="C1228" t="str">
            <v>Kg.</v>
          </cell>
          <cell r="D1228" t="str">
            <v>White cement</v>
          </cell>
          <cell r="E1228">
            <v>22.2</v>
          </cell>
          <cell r="F1228" t="str">
            <v>Kg.</v>
          </cell>
          <cell r="G1228">
            <v>22.2</v>
          </cell>
        </row>
        <row r="1229">
          <cell r="B1229">
            <v>6</v>
          </cell>
          <cell r="C1229" t="str">
            <v>Kgs.</v>
          </cell>
          <cell r="D1229" t="str">
            <v>Cement</v>
          </cell>
          <cell r="E1229">
            <v>6040</v>
          </cell>
          <cell r="F1229" t="str">
            <v>MT</v>
          </cell>
          <cell r="G1229">
            <v>36.24</v>
          </cell>
        </row>
        <row r="1230">
          <cell r="B1230">
            <v>400</v>
          </cell>
          <cell r="C1230" t="str">
            <v>gram</v>
          </cell>
          <cell r="D1230" t="str">
            <v>Spun yarn</v>
          </cell>
          <cell r="E1230">
            <v>13.1</v>
          </cell>
          <cell r="F1230" t="str">
            <v>Kg</v>
          </cell>
          <cell r="G1230">
            <v>5.24</v>
          </cell>
        </row>
        <row r="1231">
          <cell r="D1231" t="str">
            <v>Total / 1 No.</v>
          </cell>
          <cell r="G1231">
            <v>5506.079999999999</v>
          </cell>
        </row>
        <row r="1232">
          <cell r="D1232" t="str">
            <v>or say</v>
          </cell>
          <cell r="G1232">
            <v>5506.1</v>
          </cell>
        </row>
        <row r="1271">
          <cell r="A1271">
            <v>32</v>
          </cell>
          <cell r="D1271" t="str">
            <v>Wiring with 2x1.5 sq.mm PVC insulated unsheathed single core copper conductor of 1100v grade in suitable PVC rigid pipe concealed in wall and ceiling with PVC accessories with T.W switch box and 5A flush type switch in flush with wall with 3mm thick hylum sheet cover for making good of the concealed portion with suidable colour for PVC concealed light point / fanpoint (for electronic requlator) SD 25</v>
          </cell>
        </row>
        <row r="1272">
          <cell r="B1272">
            <v>1</v>
          </cell>
          <cell r="C1272" t="str">
            <v>No</v>
          </cell>
          <cell r="D1272" t="str">
            <v>As per Electrical Data</v>
          </cell>
          <cell r="E1272">
            <v>1240</v>
          </cell>
          <cell r="F1272" t="str">
            <v>Each</v>
          </cell>
          <cell r="G1272">
            <v>1240</v>
          </cell>
        </row>
        <row r="1274">
          <cell r="A1274">
            <v>33</v>
          </cell>
          <cell r="D1274" t="str">
            <v xml:space="preserve">Wiring with 2x1.5 sq.mm (22x0.3)  PVC insulated unsheathed single core copper conductor of 1100v grade in suitable PVC rigid pipe concealed in wall and ceiling with PVC accessories in flush with wall with 150mmx100mmx113mm T.W switch box with 3mm thick hylum sheet cover for 5A 3 pin non interlocking CS plug with contineous earth wire connection of 14 SWG TC wire and making good of the concealed portion with suitable colour for concealed PVC  plug point SD 38.  </v>
          </cell>
        </row>
        <row r="1275">
          <cell r="B1275">
            <v>1</v>
          </cell>
          <cell r="C1275" t="str">
            <v>No</v>
          </cell>
          <cell r="D1275" t="str">
            <v>As per Electrical Data</v>
          </cell>
          <cell r="E1275">
            <v>971</v>
          </cell>
          <cell r="F1275" t="str">
            <v>Each</v>
          </cell>
          <cell r="G1275">
            <v>971</v>
          </cell>
        </row>
        <row r="1277">
          <cell r="A1277">
            <v>34</v>
          </cell>
          <cell r="D1277" t="str">
            <v xml:space="preserve">Supply and fixing of  4' 20W (Philips or Cromption make) LED fittings complete set with TW round blocks on wall or ceiling with flu tube with  PVC  unsheathed copper leads from terminals to the fitting. </v>
          </cell>
        </row>
        <row r="1278">
          <cell r="B1278">
            <v>1</v>
          </cell>
          <cell r="C1278" t="str">
            <v>No</v>
          </cell>
          <cell r="D1278" t="str">
            <v xml:space="preserve">As per local market rate </v>
          </cell>
          <cell r="E1278">
            <v>1425</v>
          </cell>
          <cell r="F1278" t="str">
            <v>Each</v>
          </cell>
          <cell r="G1278">
            <v>1425</v>
          </cell>
        </row>
        <row r="1280">
          <cell r="A1280">
            <v>35</v>
          </cell>
          <cell r="D1280" t="str">
            <v>Supply and fixing of 1200 mm (48inch) sweep AC ceiling fan complete with stepped electronic 300W regulator with 1 metre down rod with fan clamp with side plates and cross arm of size 450 mm (18inch) 
( SD 106 )</v>
          </cell>
        </row>
        <row r="1281">
          <cell r="B1281">
            <v>1</v>
          </cell>
          <cell r="C1281" t="str">
            <v>No</v>
          </cell>
          <cell r="D1281" t="str">
            <v>As per Electrical Data</v>
          </cell>
          <cell r="E1281">
            <v>2113</v>
          </cell>
          <cell r="F1281" t="str">
            <v>Each</v>
          </cell>
          <cell r="G1281">
            <v>2113</v>
          </cell>
        </row>
        <row r="1283">
          <cell r="A1283">
            <v>36</v>
          </cell>
          <cell r="B1283">
            <v>1</v>
          </cell>
          <cell r="C1283" t="str">
            <v>No</v>
          </cell>
          <cell r="D1283" t="str">
            <v>Supply and fixing of  8 way single phase and neutral MCB sheet steel enclosure distribution board IP 42with metal door 1No 40A DP MCB isolator as incoming and 6 nos 6A to 32A SPMCB as out going in flush with wall and making good of the concealed portion with earth connection only. The MCB should be with ISI mark (Legrand)
 (Data -A)</v>
          </cell>
        </row>
        <row r="1284">
          <cell r="B1284">
            <v>1</v>
          </cell>
          <cell r="C1284" t="str">
            <v>No</v>
          </cell>
          <cell r="D1284" t="str">
            <v>As per Data A</v>
          </cell>
          <cell r="E1284">
            <v>3563.5</v>
          </cell>
          <cell r="F1284" t="str">
            <v>each</v>
          </cell>
          <cell r="G1284">
            <v>3563.5</v>
          </cell>
        </row>
        <row r="1286">
          <cell r="A1286">
            <v>37</v>
          </cell>
          <cell r="D1286" t="str">
            <v>Supply and run of 2 of 6 sq mm (84/0.3) PVC insulated SC unsheathed Cu.conductor o 1100V on 7/20 GI bearer wire for service connection mains. (SD 66)</v>
          </cell>
        </row>
        <row r="1287">
          <cell r="B1287">
            <v>1</v>
          </cell>
          <cell r="C1287" t="str">
            <v>Rm</v>
          </cell>
          <cell r="D1287" t="str">
            <v>As per Electrical Data SD 66</v>
          </cell>
          <cell r="E1287">
            <v>133</v>
          </cell>
          <cell r="F1287" t="str">
            <v>Rm</v>
          </cell>
          <cell r="G1287">
            <v>133</v>
          </cell>
        </row>
        <row r="1289">
          <cell r="A1289">
            <v>38</v>
          </cell>
          <cell r="D1289" t="str">
            <v>Supply and run of 2 of 6 sq mm (84/0.3) PVC insulated SC unsheathed Cu.conductor o 1100V in 25mm dia GI pipe (class B) bent at both ends with necessary angle iron up right and end supports for mains (SD 71)</v>
          </cell>
        </row>
        <row r="1290">
          <cell r="B1290">
            <v>1</v>
          </cell>
          <cell r="C1290" t="str">
            <v>Rm</v>
          </cell>
          <cell r="D1290" t="str">
            <v>As per Electrical Data SD 71</v>
          </cell>
          <cell r="E1290">
            <v>480</v>
          </cell>
          <cell r="F1290" t="str">
            <v>Rm</v>
          </cell>
          <cell r="G1290">
            <v>480</v>
          </cell>
        </row>
        <row r="1303">
          <cell r="A1303">
            <v>26</v>
          </cell>
          <cell r="B1303">
            <v>10</v>
          </cell>
          <cell r="C1303" t="str">
            <v>Sqm</v>
          </cell>
          <cell r="D1303" t="str">
            <v>Painting two coats of newly plastered wall surface with ready mixed plastic Exterior emulsion paint of first class quality and of approved colour over a priming coat including thorough scrapping, clean removal of dirt, and including necessary plaster of paris putty, wherever required etc., complete complying with standard specification.</v>
          </cell>
        </row>
        <row r="1304">
          <cell r="B1304">
            <v>10</v>
          </cell>
          <cell r="C1304" t="str">
            <v>sq.m.</v>
          </cell>
          <cell r="D1304" t="str">
            <v>Cleaning the plastered surface</v>
          </cell>
          <cell r="E1304">
            <v>4</v>
          </cell>
          <cell r="F1304" t="str">
            <v>sq.m.</v>
          </cell>
          <cell r="G1304">
            <v>40</v>
          </cell>
        </row>
        <row r="1305">
          <cell r="B1305">
            <v>1.4</v>
          </cell>
          <cell r="C1305" t="str">
            <v>Litre</v>
          </cell>
          <cell r="D1305" t="str">
            <v>Plastic emulsion paint exteriar</v>
          </cell>
          <cell r="E1305">
            <v>295.60000000000002</v>
          </cell>
          <cell r="F1305" t="str">
            <v>Litre</v>
          </cell>
          <cell r="G1305">
            <v>413.84</v>
          </cell>
        </row>
        <row r="1306">
          <cell r="B1306">
            <v>0.98</v>
          </cell>
          <cell r="C1306" t="str">
            <v>Litre</v>
          </cell>
          <cell r="D1306" t="str">
            <v>Primer</v>
          </cell>
          <cell r="E1306">
            <v>147.5</v>
          </cell>
          <cell r="F1306" t="str">
            <v>Litre</v>
          </cell>
          <cell r="G1306">
            <v>144.55000000000001</v>
          </cell>
        </row>
        <row r="1307">
          <cell r="B1307">
            <v>2.2000000000000002</v>
          </cell>
          <cell r="C1307" t="str">
            <v>Nos.</v>
          </cell>
          <cell r="D1307" t="str">
            <v>Painter I Class</v>
          </cell>
          <cell r="E1307">
            <v>797</v>
          </cell>
          <cell r="F1307" t="str">
            <v>Each</v>
          </cell>
          <cell r="G1307">
            <v>1753.4</v>
          </cell>
        </row>
        <row r="1308">
          <cell r="C1308" t="str">
            <v>LS</v>
          </cell>
          <cell r="D1308" t="str">
            <v>Sundries for brushes, sand paper, plaster of paris putty, etc.</v>
          </cell>
          <cell r="F1308" t="str">
            <v>LS</v>
          </cell>
          <cell r="G1308">
            <v>5.87</v>
          </cell>
        </row>
        <row r="1309">
          <cell r="D1309" t="str">
            <v>Total for 10 sq.m.</v>
          </cell>
          <cell r="G1309">
            <v>2357.66</v>
          </cell>
        </row>
        <row r="1310">
          <cell r="D1310" t="str">
            <v>Rate for 1 sq.m.</v>
          </cell>
          <cell r="G1310">
            <v>235.79999999999998</v>
          </cell>
        </row>
        <row r="1318">
          <cell r="A1318">
            <v>28</v>
          </cell>
          <cell r="D1318" t="str">
            <v xml:space="preserve">Clearing and levelling the site with JCB (8 hours per day) </v>
          </cell>
        </row>
        <row r="1319">
          <cell r="B1319">
            <v>1</v>
          </cell>
          <cell r="C1319" t="str">
            <v>Day</v>
          </cell>
          <cell r="D1319" t="str">
            <v>S.O.R.Page 168 Sl. No. 18</v>
          </cell>
          <cell r="E1319">
            <v>5600</v>
          </cell>
          <cell r="F1319" t="str">
            <v>Day</v>
          </cell>
          <cell r="G1319">
            <v>5600</v>
          </cell>
        </row>
        <row r="1322">
          <cell r="A1322">
            <v>29</v>
          </cell>
          <cell r="D1322" t="str">
            <v>Wiring with 2x1.5sq.mm. (22/0.3) PVC insulated SC unsheathed copper conductor of 1100V grade in suitable PVC rigid pipe on wall and ceiling with PVC accessories and with TWswitch box and 5AFT switch with painting of suitable colour for open PVC light point / fan point (for electronic regulator) (5 points per coil) (SD 18 )</v>
          </cell>
        </row>
        <row r="1323">
          <cell r="G1323">
            <v>1188</v>
          </cell>
        </row>
        <row r="1324">
          <cell r="A1324">
            <v>30</v>
          </cell>
          <cell r="D1324" t="str">
            <v>Supply and fixing of WT bulk head fitting with guard (Philips / Bajaj / Crompton/K-Lite) suitable for 11W CFL ( SD 83 )</v>
          </cell>
        </row>
        <row r="1325">
          <cell r="G1325">
            <v>75.599999999999994</v>
          </cell>
        </row>
        <row r="1326">
          <cell r="A1326">
            <v>31</v>
          </cell>
          <cell r="D1326" t="str">
            <v>Supply and fixing of 4'40W twin street light fluorescent fitting complete with copper choke and condensor with 19mm dia GI pipe (Class'B') with 1No. 19mm GIbend complete on the existing post/wall with 16A aerial fuse uniton MSplate with PVC unsheathed copper leads with MSclarnpsand aluminium painting with fluorescent tubes ( SD 94 )</v>
          </cell>
        </row>
        <row r="1327">
          <cell r="G1327">
            <v>1911</v>
          </cell>
        </row>
        <row r="1329">
          <cell r="A1329">
            <v>24</v>
          </cell>
          <cell r="D1329" t="str">
            <v>Supplying and fixing mild steel grills for windows, ventilators, rtc., including priming coat</v>
          </cell>
        </row>
        <row r="1330">
          <cell r="B1330">
            <v>1</v>
          </cell>
          <cell r="C1330" t="str">
            <v>Kg</v>
          </cell>
          <cell r="D1330" t="str">
            <v>S.I No - 131 Pg 21</v>
          </cell>
          <cell r="E1330">
            <v>54.5</v>
          </cell>
          <cell r="F1330" t="str">
            <v>Kg</v>
          </cell>
          <cell r="G1330">
            <v>54.5</v>
          </cell>
        </row>
        <row r="1331">
          <cell r="B1331">
            <v>1</v>
          </cell>
          <cell r="C1331" t="str">
            <v>Kg</v>
          </cell>
          <cell r="D1331" t="str">
            <v>Labour Charges</v>
          </cell>
          <cell r="E1331">
            <v>24</v>
          </cell>
          <cell r="F1331" t="str">
            <v>Kg</v>
          </cell>
          <cell r="G1331">
            <v>24</v>
          </cell>
        </row>
        <row r="1332">
          <cell r="D1332" t="str">
            <v>Rate per  Kg</v>
          </cell>
          <cell r="G1332">
            <v>78.5</v>
          </cell>
        </row>
        <row r="1334">
          <cell r="A1334">
            <v>25</v>
          </cell>
          <cell r="D1334" t="str">
            <v xml:space="preserve">Supplying and fixing colour galvanum sheet roof of 0.45mm thickand steel tubular box section of 100x50x3mm of 1meter interval including priming coat fixing in position with all necessary accessories complete complying with standard specification and as directed by the departmental officers.  </v>
          </cell>
        </row>
        <row r="1335">
          <cell r="B1335">
            <v>11</v>
          </cell>
          <cell r="C1335" t="str">
            <v>sq.m</v>
          </cell>
          <cell r="D1335" t="str">
            <v>Colour galvanum sheet roof of 0.45mm thick (LR)</v>
          </cell>
          <cell r="E1335">
            <v>405</v>
          </cell>
          <cell r="F1335" t="str">
            <v>sq.m</v>
          </cell>
          <cell r="G1335">
            <v>4455</v>
          </cell>
        </row>
        <row r="1336">
          <cell r="B1336">
            <v>2.2000000000000002</v>
          </cell>
          <cell r="C1336" t="str">
            <v>nos</v>
          </cell>
          <cell r="D1336" t="str">
            <v>Fitter II class</v>
          </cell>
          <cell r="E1336">
            <v>856</v>
          </cell>
          <cell r="F1336" t="str">
            <v>Each</v>
          </cell>
          <cell r="G1336">
            <v>1883.2</v>
          </cell>
        </row>
        <row r="1337">
          <cell r="B1337">
            <v>1.1000000000000001</v>
          </cell>
          <cell r="C1337" t="str">
            <v>nos</v>
          </cell>
          <cell r="D1337" t="str">
            <v>Carpener I class</v>
          </cell>
          <cell r="E1337">
            <v>976</v>
          </cell>
          <cell r="F1337" t="str">
            <v>Each</v>
          </cell>
          <cell r="G1337">
            <v>1073.5999999999999</v>
          </cell>
        </row>
        <row r="1338">
          <cell r="B1338">
            <v>3.2</v>
          </cell>
          <cell r="C1338" t="str">
            <v>nos</v>
          </cell>
          <cell r="D1338" t="str">
            <v>Mazdoor I class</v>
          </cell>
          <cell r="E1338">
            <v>651</v>
          </cell>
          <cell r="F1338" t="str">
            <v>Each</v>
          </cell>
          <cell r="G1338">
            <v>2083.1999999999998</v>
          </cell>
        </row>
        <row r="1339">
          <cell r="C1339" t="str">
            <v>LS</v>
          </cell>
          <cell r="D1339" t="str">
            <v>U or J bolt with Bitumen washer</v>
          </cell>
          <cell r="F1339" t="str">
            <v>LS</v>
          </cell>
          <cell r="G1339">
            <v>50</v>
          </cell>
        </row>
        <row r="1340">
          <cell r="C1340" t="str">
            <v>LS</v>
          </cell>
          <cell r="D1340" t="str">
            <v>Conveyance charges</v>
          </cell>
          <cell r="F1340" t="str">
            <v>LS</v>
          </cell>
          <cell r="G1340">
            <v>19.399999999999999</v>
          </cell>
        </row>
        <row r="1341">
          <cell r="C1341" t="str">
            <v>LS</v>
          </cell>
          <cell r="D1341" t="str">
            <v>Priming coat charges</v>
          </cell>
          <cell r="F1341" t="str">
            <v>LS</v>
          </cell>
          <cell r="G1341">
            <v>0</v>
          </cell>
        </row>
        <row r="1342">
          <cell r="D1342" t="str">
            <v xml:space="preserve">                     Rate for 10 sq.m</v>
          </cell>
          <cell r="G1342">
            <v>9564.4</v>
          </cell>
        </row>
        <row r="1343">
          <cell r="D1343" t="str">
            <v xml:space="preserve">                     Rate for 1 sq.m</v>
          </cell>
          <cell r="G1343">
            <v>956.4</v>
          </cell>
        </row>
        <row r="1344">
          <cell r="B1344">
            <v>0.7</v>
          </cell>
          <cell r="C1344" t="str">
            <v>Nos</v>
          </cell>
          <cell r="D1344" t="str">
            <v>Painter I class</v>
          </cell>
          <cell r="E1344">
            <v>797</v>
          </cell>
          <cell r="F1344" t="str">
            <v>Each</v>
          </cell>
          <cell r="G1344">
            <v>557.9</v>
          </cell>
        </row>
        <row r="1345">
          <cell r="D1345" t="str">
            <v>Sundries for brush,cotton waste etc.</v>
          </cell>
          <cell r="G1345" t="e">
            <v>#REF!</v>
          </cell>
        </row>
        <row r="1346">
          <cell r="D1346" t="str">
            <v>Total Per 10Sqm</v>
          </cell>
          <cell r="G1346" t="e">
            <v>#REF!</v>
          </cell>
        </row>
        <row r="1347">
          <cell r="D1347" t="str">
            <v>Rate per  Sqm</v>
          </cell>
          <cell r="G1347" t="e">
            <v>#REF!</v>
          </cell>
        </row>
        <row r="1348">
          <cell r="D1348" t="str">
            <v>Painting new iron work two coats with synthetic enamel paint including priming coat.</v>
          </cell>
        </row>
        <row r="1349">
          <cell r="D1349" t="str">
            <v>Rate per  Sqm</v>
          </cell>
          <cell r="E1349">
            <v>138.79999999999998</v>
          </cell>
          <cell r="F1349" t="e">
            <v>#REF!</v>
          </cell>
          <cell r="G1349" t="e">
            <v>#REF!</v>
          </cell>
        </row>
        <row r="1351">
          <cell r="A1351">
            <v>10</v>
          </cell>
          <cell r="D1351" t="str">
            <v>Supplying and painting the walls with two coats of cement paint over one coat of cement primer as instructed by the departmental officers including preparation of surface curing, and including cost of primer etc. complete</v>
          </cell>
        </row>
        <row r="1352">
          <cell r="D1352" t="str">
            <v>For basic one coat of primer with cement paint</v>
          </cell>
        </row>
        <row r="1353">
          <cell r="B1353">
            <v>10</v>
          </cell>
          <cell r="C1353" t="str">
            <v>sq.m.</v>
          </cell>
          <cell r="D1353" t="str">
            <v>Cleaning the plastered surface</v>
          </cell>
          <cell r="E1353">
            <v>3.5</v>
          </cell>
          <cell r="F1353" t="str">
            <v>sq.m.</v>
          </cell>
          <cell r="G1353">
            <v>35</v>
          </cell>
        </row>
        <row r="1354">
          <cell r="B1354">
            <v>1.8</v>
          </cell>
          <cell r="C1354" t="str">
            <v>Kg</v>
          </cell>
          <cell r="D1354" t="str">
            <v xml:space="preserve">Cement Paint </v>
          </cell>
          <cell r="E1354">
            <v>49.85</v>
          </cell>
          <cell r="F1354" t="str">
            <v>Kg</v>
          </cell>
          <cell r="G1354">
            <v>89.73</v>
          </cell>
        </row>
        <row r="1355">
          <cell r="B1355">
            <v>0.25</v>
          </cell>
          <cell r="C1355" t="str">
            <v>Nos.</v>
          </cell>
          <cell r="D1355" t="str">
            <v>Painter I Class</v>
          </cell>
          <cell r="E1355">
            <v>797</v>
          </cell>
          <cell r="F1355" t="str">
            <v>Each</v>
          </cell>
          <cell r="G1355">
            <v>199.25</v>
          </cell>
        </row>
        <row r="1356">
          <cell r="B1356">
            <v>0.25</v>
          </cell>
          <cell r="C1356" t="str">
            <v>Nos.</v>
          </cell>
          <cell r="D1356" t="str">
            <v>Mazdoor I Class</v>
          </cell>
          <cell r="E1356">
            <v>651</v>
          </cell>
          <cell r="F1356" t="str">
            <v>Each</v>
          </cell>
          <cell r="G1356">
            <v>162.75</v>
          </cell>
        </row>
        <row r="1357">
          <cell r="B1357">
            <v>0.4</v>
          </cell>
          <cell r="C1357" t="str">
            <v>Nos.</v>
          </cell>
          <cell r="D1357" t="str">
            <v>Mazdoor II Class</v>
          </cell>
          <cell r="E1357">
            <v>534</v>
          </cell>
          <cell r="F1357" t="str">
            <v>Each</v>
          </cell>
          <cell r="G1357">
            <v>213.6</v>
          </cell>
        </row>
        <row r="1358">
          <cell r="C1358" t="str">
            <v>LS</v>
          </cell>
          <cell r="D1358" t="str">
            <v>Sundries for brushes, etc.</v>
          </cell>
          <cell r="F1358" t="str">
            <v>LS</v>
          </cell>
          <cell r="G1358">
            <v>8.73</v>
          </cell>
        </row>
        <row r="1359">
          <cell r="D1359" t="str">
            <v>Rate for 10 sq.m.</v>
          </cell>
          <cell r="G1359">
            <v>709.06000000000006</v>
          </cell>
        </row>
        <row r="1360">
          <cell r="D1360" t="str">
            <v>Rate per  Sqm</v>
          </cell>
          <cell r="G1360">
            <v>70.95</v>
          </cell>
        </row>
        <row r="1361">
          <cell r="D1361" t="str">
            <v>For finishing two coats</v>
          </cell>
        </row>
        <row r="1362">
          <cell r="B1362">
            <v>3.23</v>
          </cell>
          <cell r="C1362" t="str">
            <v>Kg</v>
          </cell>
          <cell r="D1362" t="str">
            <v xml:space="preserve">Cement Paint </v>
          </cell>
          <cell r="E1362">
            <v>49.85</v>
          </cell>
          <cell r="F1362" t="str">
            <v>Kg</v>
          </cell>
          <cell r="G1362">
            <v>161.02000000000001</v>
          </cell>
        </row>
        <row r="1363">
          <cell r="B1363">
            <v>0.5</v>
          </cell>
          <cell r="C1363" t="str">
            <v>Nos.</v>
          </cell>
          <cell r="D1363" t="str">
            <v>Painter I Class</v>
          </cell>
          <cell r="E1363">
            <v>797</v>
          </cell>
          <cell r="F1363" t="str">
            <v>Each</v>
          </cell>
          <cell r="G1363">
            <v>398.5</v>
          </cell>
        </row>
        <row r="1364">
          <cell r="B1364">
            <v>0.5</v>
          </cell>
          <cell r="C1364" t="str">
            <v>Nos.</v>
          </cell>
          <cell r="D1364" t="str">
            <v>Mazdoor I Class</v>
          </cell>
          <cell r="E1364">
            <v>651</v>
          </cell>
          <cell r="F1364" t="str">
            <v>Each</v>
          </cell>
          <cell r="G1364">
            <v>325.5</v>
          </cell>
        </row>
        <row r="1365">
          <cell r="B1365">
            <v>0.8</v>
          </cell>
          <cell r="C1365" t="str">
            <v>Nos.</v>
          </cell>
          <cell r="D1365" t="str">
            <v>Mazdoor II Class</v>
          </cell>
          <cell r="E1365">
            <v>534</v>
          </cell>
          <cell r="F1365" t="str">
            <v>Each</v>
          </cell>
          <cell r="G1365">
            <v>427.2</v>
          </cell>
        </row>
        <row r="1366">
          <cell r="C1366" t="str">
            <v>LS</v>
          </cell>
          <cell r="D1366" t="str">
            <v>Sundries for brushes, etc.</v>
          </cell>
          <cell r="F1366" t="str">
            <v>LS</v>
          </cell>
          <cell r="G1366">
            <v>15.67</v>
          </cell>
        </row>
        <row r="1367">
          <cell r="D1367" t="str">
            <v>Rate per 10 sq.m.</v>
          </cell>
          <cell r="G1367">
            <v>1327.89</v>
          </cell>
        </row>
        <row r="1368">
          <cell r="D1368" t="str">
            <v>Rate per  Sqm</v>
          </cell>
          <cell r="G1368">
            <v>132.79999999999998</v>
          </cell>
        </row>
        <row r="1369">
          <cell r="D1369" t="str">
            <v>Main Data</v>
          </cell>
        </row>
        <row r="1370">
          <cell r="B1370">
            <v>1</v>
          </cell>
          <cell r="C1370" t="str">
            <v>sq.m.</v>
          </cell>
          <cell r="D1370" t="str">
            <v>Basic one coat of primer with cement paint</v>
          </cell>
          <cell r="E1370">
            <v>70.95</v>
          </cell>
          <cell r="F1370" t="str">
            <v>sq.m.</v>
          </cell>
          <cell r="G1370">
            <v>70.95</v>
          </cell>
        </row>
        <row r="1371">
          <cell r="B1371">
            <v>1</v>
          </cell>
          <cell r="C1371" t="str">
            <v>sq.m.</v>
          </cell>
          <cell r="D1371" t="str">
            <v>Finishing two coats with cement paint</v>
          </cell>
          <cell r="E1371">
            <v>132.79999999999998</v>
          </cell>
          <cell r="F1371" t="str">
            <v>sq.m.</v>
          </cell>
          <cell r="G1371">
            <v>132.80000000000001</v>
          </cell>
        </row>
        <row r="1372">
          <cell r="D1372" t="str">
            <v>Rate per  Sqm</v>
          </cell>
          <cell r="G1372">
            <v>203.75</v>
          </cell>
        </row>
        <row r="1374">
          <cell r="A1374">
            <v>12</v>
          </cell>
          <cell r="D1374" t="str">
            <v>Brick Partition  wall using Chamber bricks of size 9" x 4 3/8" x 2 3/4 in CM 1:3</v>
          </cell>
        </row>
        <row r="1375">
          <cell r="D1375" t="str">
            <v>Sub Data</v>
          </cell>
        </row>
        <row r="1376">
          <cell r="B1376">
            <v>2.83</v>
          </cell>
          <cell r="C1376" t="str">
            <v>Cum</v>
          </cell>
          <cell r="D1376" t="str">
            <v>For foundation and basement</v>
          </cell>
        </row>
        <row r="1377">
          <cell r="B1377">
            <v>1300</v>
          </cell>
          <cell r="C1377" t="str">
            <v>Nos</v>
          </cell>
          <cell r="D1377" t="str">
            <v>Chamber  Bricks</v>
          </cell>
          <cell r="E1377">
            <v>6842.82</v>
          </cell>
          <cell r="F1377" t="str">
            <v>1000 nos</v>
          </cell>
          <cell r="G1377">
            <v>8895.67</v>
          </cell>
        </row>
        <row r="1378">
          <cell r="B1378">
            <v>0.70799999999999996</v>
          </cell>
          <cell r="C1378" t="str">
            <v>Cum</v>
          </cell>
          <cell r="D1378" t="str">
            <v>CM 1:3</v>
          </cell>
          <cell r="E1378" t="e">
            <v>#REF!</v>
          </cell>
          <cell r="F1378" t="str">
            <v>Cum</v>
          </cell>
          <cell r="G1378" t="e">
            <v>#REF!</v>
          </cell>
        </row>
        <row r="1379">
          <cell r="B1379">
            <v>1</v>
          </cell>
          <cell r="C1379" t="str">
            <v>No</v>
          </cell>
          <cell r="D1379" t="str">
            <v>Mason I class</v>
          </cell>
          <cell r="E1379">
            <v>999</v>
          </cell>
          <cell r="F1379" t="str">
            <v>Each</v>
          </cell>
          <cell r="G1379">
            <v>999</v>
          </cell>
        </row>
        <row r="1380">
          <cell r="B1380">
            <v>3</v>
          </cell>
          <cell r="C1380" t="str">
            <v>Nos</v>
          </cell>
          <cell r="D1380" t="str">
            <v>Mason II class</v>
          </cell>
          <cell r="E1380">
            <v>932</v>
          </cell>
          <cell r="F1380" t="str">
            <v>Each</v>
          </cell>
          <cell r="G1380">
            <v>2796</v>
          </cell>
        </row>
        <row r="1381">
          <cell r="B1381">
            <v>2</v>
          </cell>
          <cell r="C1381" t="str">
            <v>Nos</v>
          </cell>
          <cell r="D1381" t="str">
            <v>Mazdoor I class</v>
          </cell>
          <cell r="E1381">
            <v>651</v>
          </cell>
          <cell r="F1381" t="str">
            <v>Each</v>
          </cell>
          <cell r="G1381">
            <v>1302</v>
          </cell>
        </row>
        <row r="1382">
          <cell r="B1382">
            <v>6</v>
          </cell>
          <cell r="C1382" t="str">
            <v>Nos</v>
          </cell>
          <cell r="D1382" t="str">
            <v>Mazdoor II class</v>
          </cell>
          <cell r="E1382">
            <v>534</v>
          </cell>
          <cell r="F1382" t="str">
            <v>Each</v>
          </cell>
          <cell r="G1382">
            <v>3204</v>
          </cell>
        </row>
        <row r="1383">
          <cell r="D1383" t="str">
            <v>Total per 2.83 cum</v>
          </cell>
          <cell r="G1383" t="e">
            <v>#REF!</v>
          </cell>
        </row>
        <row r="1384">
          <cell r="D1384" t="str">
            <v>Rate per Cum</v>
          </cell>
          <cell r="G1384" t="e">
            <v>#REF!</v>
          </cell>
        </row>
        <row r="1385">
          <cell r="B1385">
            <v>1</v>
          </cell>
          <cell r="C1385" t="str">
            <v>Cum</v>
          </cell>
          <cell r="D1385" t="str">
            <v>Superstructure in Ground floor</v>
          </cell>
          <cell r="E1385" t="e">
            <v>#REF!</v>
          </cell>
          <cell r="F1385">
            <v>78.900000000000006</v>
          </cell>
          <cell r="G1385" t="e">
            <v>#REF!</v>
          </cell>
        </row>
        <row r="1386">
          <cell r="B1386">
            <v>1</v>
          </cell>
          <cell r="C1386" t="str">
            <v>Cum</v>
          </cell>
          <cell r="D1386" t="str">
            <v>Superstructure in First floor</v>
          </cell>
          <cell r="E1386" t="e">
            <v>#REF!</v>
          </cell>
          <cell r="F1386">
            <v>159.19999999999999</v>
          </cell>
          <cell r="G1386" t="e">
            <v>#REF!</v>
          </cell>
        </row>
        <row r="1387">
          <cell r="B1387">
            <v>1</v>
          </cell>
          <cell r="C1387" t="str">
            <v>Cum</v>
          </cell>
          <cell r="D1387" t="str">
            <v>Superstructure in second floor</v>
          </cell>
          <cell r="E1387" t="e">
            <v>#REF!</v>
          </cell>
          <cell r="F1387">
            <v>159.19999999999999</v>
          </cell>
          <cell r="G1387" t="e">
            <v>#REF!</v>
          </cell>
        </row>
        <row r="1389">
          <cell r="D1389" t="str">
            <v>Main Data</v>
          </cell>
        </row>
        <row r="1390">
          <cell r="A1390" t="str">
            <v>a</v>
          </cell>
          <cell r="D1390" t="str">
            <v>In Ground Floor</v>
          </cell>
        </row>
        <row r="1391">
          <cell r="B1391">
            <v>1.1499999999999999</v>
          </cell>
          <cell r="C1391" t="str">
            <v>Cum</v>
          </cell>
          <cell r="D1391" t="str">
            <v>Brick Work in CM1:3</v>
          </cell>
          <cell r="E1391" t="e">
            <v>#REF!</v>
          </cell>
          <cell r="F1391" t="str">
            <v>Cum</v>
          </cell>
          <cell r="G1391" t="e">
            <v>#REF!</v>
          </cell>
        </row>
        <row r="1392">
          <cell r="B1392">
            <v>1</v>
          </cell>
          <cell r="C1392" t="str">
            <v>No</v>
          </cell>
          <cell r="D1392" t="str">
            <v>Mason I class</v>
          </cell>
          <cell r="E1392">
            <v>999</v>
          </cell>
          <cell r="F1392" t="str">
            <v>Each</v>
          </cell>
          <cell r="G1392">
            <v>999</v>
          </cell>
        </row>
        <row r="1393">
          <cell r="D1393" t="str">
            <v>Rate per 10 Sqm</v>
          </cell>
          <cell r="G1393" t="e">
            <v>#REF!</v>
          </cell>
        </row>
        <row r="1394">
          <cell r="D1394" t="str">
            <v xml:space="preserve">Rate per  Sqm </v>
          </cell>
          <cell r="G1394" t="e">
            <v>#REF!</v>
          </cell>
        </row>
        <row r="1395">
          <cell r="A1395" t="str">
            <v>b</v>
          </cell>
          <cell r="D1395" t="str">
            <v>In I Floor</v>
          </cell>
        </row>
        <row r="1396">
          <cell r="B1396">
            <v>1.1499999999999999</v>
          </cell>
          <cell r="C1396" t="str">
            <v>Cum</v>
          </cell>
          <cell r="D1396" t="str">
            <v>Brick Work in CM1:3</v>
          </cell>
          <cell r="E1396" t="e">
            <v>#REF!</v>
          </cell>
          <cell r="F1396" t="str">
            <v>Cum</v>
          </cell>
          <cell r="G1396" t="e">
            <v>#REF!</v>
          </cell>
        </row>
        <row r="1397">
          <cell r="B1397">
            <v>1</v>
          </cell>
          <cell r="C1397" t="str">
            <v>No</v>
          </cell>
          <cell r="D1397" t="str">
            <v>Mason I class</v>
          </cell>
          <cell r="E1397">
            <v>999</v>
          </cell>
          <cell r="F1397" t="str">
            <v>Each</v>
          </cell>
          <cell r="G1397">
            <v>999</v>
          </cell>
        </row>
        <row r="1398">
          <cell r="D1398" t="str">
            <v>Rate per 10 Sqm</v>
          </cell>
          <cell r="G1398" t="e">
            <v>#REF!</v>
          </cell>
        </row>
        <row r="1399">
          <cell r="D1399" t="str">
            <v xml:space="preserve">Rate per  Sqm </v>
          </cell>
          <cell r="G1399" t="e">
            <v>#REF!</v>
          </cell>
        </row>
        <row r="1401">
          <cell r="A1401" t="str">
            <v>c</v>
          </cell>
          <cell r="D1401" t="str">
            <v>In II Floor</v>
          </cell>
        </row>
        <row r="1402">
          <cell r="B1402">
            <v>1.1499999999999999</v>
          </cell>
          <cell r="C1402" t="str">
            <v>Cum</v>
          </cell>
          <cell r="D1402" t="str">
            <v>Brick Work in CM1:3</v>
          </cell>
          <cell r="E1402" t="e">
            <v>#REF!</v>
          </cell>
          <cell r="F1402" t="str">
            <v>Cum</v>
          </cell>
          <cell r="G1402" t="e">
            <v>#REF!</v>
          </cell>
        </row>
        <row r="1403">
          <cell r="B1403">
            <v>1</v>
          </cell>
          <cell r="C1403" t="str">
            <v>No</v>
          </cell>
          <cell r="D1403" t="str">
            <v>Mason I class</v>
          </cell>
          <cell r="E1403">
            <v>999</v>
          </cell>
          <cell r="F1403" t="str">
            <v>Each</v>
          </cell>
          <cell r="G1403">
            <v>999</v>
          </cell>
        </row>
        <row r="1404">
          <cell r="D1404" t="str">
            <v>Rate per 10 Sqm</v>
          </cell>
          <cell r="G1404" t="e">
            <v>#REF!</v>
          </cell>
        </row>
        <row r="1405">
          <cell r="D1405" t="str">
            <v xml:space="preserve">Rate per  Sqm </v>
          </cell>
          <cell r="G1405" t="e">
            <v>#REF!</v>
          </cell>
        </row>
        <row r="1406">
          <cell r="A1406">
            <v>13</v>
          </cell>
          <cell r="D1406" t="str">
            <v>Supplying and fixing(under lintel groove) Rolling shutter of approved quality of 18 gauge 7.5 cm wide at the lath section in one piece inter locked together with specially made clips with pressed bottom rails inserted on a specially designed pipe shaft with adequate no.of hinges  tensile steel wire brace side guide angle arrangements for inside and outside locking arrangments with pull and push operations and pulling back handle with approved quality of ball bearing etc  and all accessories  and supplied with hood cover for the clear opening . complete.</v>
          </cell>
        </row>
        <row r="1407">
          <cell r="B1407">
            <v>1</v>
          </cell>
          <cell r="C1407" t="str">
            <v>Sqm</v>
          </cell>
          <cell r="D1407" t="str">
            <v>S.O.R. Page 49 Sl. No. 102 A a</v>
          </cell>
          <cell r="E1407">
            <v>2110</v>
          </cell>
          <cell r="F1407" t="str">
            <v>Sqm</v>
          </cell>
          <cell r="G1407">
            <v>2110</v>
          </cell>
        </row>
        <row r="1409">
          <cell r="A1409">
            <v>14</v>
          </cell>
          <cell r="D1409" t="str">
            <v>Manufacturing supplying and fixing of steel door with the following specification MS angels of size 40x40x6mm are used for the outer frames and M.S. angles of size 35x35x5mm for the shutter frames stiffeners with 32 x 6mm M.S flat is provided at required intervals in the shutter frame. 18-gauge C.R. sheet laid as panel in the shutter and welded intact.</v>
          </cell>
        </row>
        <row r="1410">
          <cell r="D1410" t="str">
            <v>a.  Single Leaf              1.00x2.10m  (Fullysheeted)</v>
          </cell>
        </row>
        <row r="1411">
          <cell r="D1411" t="str">
            <v>Meterials required</v>
          </cell>
        </row>
        <row r="1412">
          <cell r="D1412" t="str">
            <v>Outer frame</v>
          </cell>
        </row>
        <row r="1413">
          <cell r="D1413" t="str">
            <v xml:space="preserve"> Horizotal  1X1.00 =1.00 M     </v>
          </cell>
        </row>
        <row r="1414">
          <cell r="D1414" t="str">
            <v xml:space="preserve"> Vertical    2X2.10 =4.20 M</v>
          </cell>
        </row>
        <row r="1415">
          <cell r="D1415" t="str">
            <v xml:space="preserve">                                   5.20 M                                 </v>
          </cell>
        </row>
        <row r="1416">
          <cell r="D1416" t="str">
            <v xml:space="preserve">  5.20mx3.50 kg/m</v>
          </cell>
          <cell r="E1416">
            <v>18.2</v>
          </cell>
          <cell r="F1416" t="str">
            <v>kg</v>
          </cell>
        </row>
        <row r="1417">
          <cell r="D1417" t="str">
            <v>Shutter frame</v>
          </cell>
        </row>
        <row r="1418">
          <cell r="D1418" t="str">
            <v xml:space="preserve"> Vertical  2 x 2.088  =  4.18 M</v>
          </cell>
        </row>
        <row r="1419">
          <cell r="D1419" t="str">
            <v xml:space="preserve"> Horizotal 1 X 0.988 =1.98 M</v>
          </cell>
        </row>
        <row r="1420">
          <cell r="D1420" t="str">
            <v xml:space="preserve">                                       6.16 M</v>
          </cell>
        </row>
        <row r="1421">
          <cell r="D1421" t="str">
            <v>6.16mx2.60 kg</v>
          </cell>
          <cell r="E1421">
            <v>16.02</v>
          </cell>
          <cell r="F1421" t="str">
            <v>kg</v>
          </cell>
        </row>
        <row r="1422">
          <cell r="D1422" t="str">
            <v>Tie bar by using 32x6mm flat</v>
          </cell>
        </row>
        <row r="1423">
          <cell r="D1423" t="str">
            <v>1No.x1.00x1.50kg/m</v>
          </cell>
          <cell r="E1423">
            <v>1.5</v>
          </cell>
          <cell r="F1423" t="str">
            <v>kg</v>
          </cell>
        </row>
        <row r="1424">
          <cell r="D1424" t="str">
            <v>Lock rail for fixing aldrop in MS flat 32x6mm</v>
          </cell>
        </row>
        <row r="1425">
          <cell r="D1425" t="str">
            <v>1x0.988x1.50kg</v>
          </cell>
          <cell r="E1425">
            <v>1.482</v>
          </cell>
          <cell r="F1425" t="str">
            <v>kg</v>
          </cell>
        </row>
        <row r="1426">
          <cell r="D1426" t="str">
            <v>Stiffeners at rear side Horizontal</v>
          </cell>
        </row>
        <row r="1427">
          <cell r="D1427" t="str">
            <v>1x0.988x3x0.70kg</v>
          </cell>
          <cell r="E1427">
            <v>2.08</v>
          </cell>
          <cell r="F1427" t="str">
            <v>kg</v>
          </cell>
        </row>
        <row r="1428">
          <cell r="D1428" t="str">
            <v>Diagonal - 1x1.21x6x0.70kg</v>
          </cell>
          <cell r="E1428">
            <v>5.08</v>
          </cell>
          <cell r="F1428" t="str">
            <v>kg</v>
          </cell>
        </row>
        <row r="1429">
          <cell r="D1429" t="str">
            <v>32x3mm in one side Total Weight</v>
          </cell>
          <cell r="E1429">
            <v>44.36</v>
          </cell>
          <cell r="F1429" t="str">
            <v>kg</v>
          </cell>
        </row>
        <row r="1430">
          <cell r="D1430" t="str">
            <v>Add 5% wastage</v>
          </cell>
          <cell r="E1430">
            <v>2.218</v>
          </cell>
          <cell r="F1430" t="str">
            <v>kg</v>
          </cell>
        </row>
        <row r="1431">
          <cell r="E1431">
            <v>46.578000000000003</v>
          </cell>
          <cell r="F1431" t="str">
            <v>kg</v>
          </cell>
        </row>
        <row r="1432">
          <cell r="D1432" t="str">
            <v>Area CR sheet required</v>
          </cell>
        </row>
        <row r="1433">
          <cell r="D1433" t="str">
            <v>1x0988x2.088x9.80kg</v>
          </cell>
          <cell r="E1433">
            <v>20.22</v>
          </cell>
          <cell r="F1433" t="str">
            <v>kg</v>
          </cell>
        </row>
        <row r="1434">
          <cell r="D1434" t="str">
            <v>Add 5% wastage</v>
          </cell>
          <cell r="E1434">
            <v>1.0109999999999999</v>
          </cell>
          <cell r="F1434" t="str">
            <v>kg</v>
          </cell>
        </row>
        <row r="1435">
          <cell r="E1435">
            <v>21.230999999999998</v>
          </cell>
          <cell r="F1435" t="str">
            <v>kg</v>
          </cell>
        </row>
        <row r="1436">
          <cell r="D1436" t="str">
            <v>Painting area =1x2.10x1.00x2.20</v>
          </cell>
          <cell r="E1436">
            <v>4.62</v>
          </cell>
          <cell r="F1436" t="str">
            <v>m2</v>
          </cell>
        </row>
        <row r="1437">
          <cell r="C1437" t="str">
            <v>Main Data</v>
          </cell>
        </row>
        <row r="1438">
          <cell r="B1438">
            <v>46.58</v>
          </cell>
          <cell r="C1438" t="str">
            <v>kg</v>
          </cell>
          <cell r="D1438" t="str">
            <v>Ms Angle &amp; Flats</v>
          </cell>
          <cell r="E1438">
            <v>53</v>
          </cell>
          <cell r="F1438" t="str">
            <v>Kg</v>
          </cell>
          <cell r="G1438">
            <v>2468.7399999999998</v>
          </cell>
        </row>
        <row r="1439">
          <cell r="B1439">
            <v>21.230999999999998</v>
          </cell>
          <cell r="C1439" t="str">
            <v>kg</v>
          </cell>
          <cell r="D1439" t="str">
            <v>18GCRS</v>
          </cell>
          <cell r="E1439">
            <v>43.75</v>
          </cell>
          <cell r="F1439" t="str">
            <v>Kg</v>
          </cell>
          <cell r="G1439">
            <v>928.85624999999993</v>
          </cell>
        </row>
        <row r="1440">
          <cell r="B1440">
            <v>64.58</v>
          </cell>
          <cell r="C1440" t="str">
            <v>kg</v>
          </cell>
          <cell r="D1440" t="str">
            <v xml:space="preserve">Labour for cutting sheets, angles fabrication &amp; finishing </v>
          </cell>
          <cell r="E1440">
            <v>33.4</v>
          </cell>
          <cell r="F1440" t="str">
            <v>Kg</v>
          </cell>
          <cell r="G1440">
            <v>2156.9719999999998</v>
          </cell>
        </row>
        <row r="1441">
          <cell r="B1441">
            <v>4.62</v>
          </cell>
          <cell r="C1441" t="str">
            <v>M2</v>
          </cell>
          <cell r="D1441" t="str">
            <v xml:space="preserve">Priming Coat </v>
          </cell>
          <cell r="E1441">
            <v>55.1</v>
          </cell>
          <cell r="F1441" t="str">
            <v>M2</v>
          </cell>
          <cell r="G1441">
            <v>254.56200000000001</v>
          </cell>
        </row>
        <row r="1442">
          <cell r="B1442">
            <v>3</v>
          </cell>
          <cell r="C1442" t="str">
            <v>Nos</v>
          </cell>
          <cell r="D1442" t="str">
            <v>Hold Fasts 230mm length</v>
          </cell>
          <cell r="E1442">
            <v>61.2</v>
          </cell>
          <cell r="F1442" t="str">
            <v>Each</v>
          </cell>
          <cell r="G1442">
            <v>183.60000000000002</v>
          </cell>
        </row>
        <row r="1443">
          <cell r="A1443" t="str">
            <v xml:space="preserve">                                     </v>
          </cell>
          <cell r="B1443">
            <v>3</v>
          </cell>
          <cell r="C1443" t="str">
            <v>Nos</v>
          </cell>
          <cell r="D1443" t="str">
            <v>Hinges 125mmx30mm</v>
          </cell>
          <cell r="E1443">
            <v>78.400000000000006</v>
          </cell>
          <cell r="F1443" t="str">
            <v>Each</v>
          </cell>
          <cell r="G1443">
            <v>235.20000000000002</v>
          </cell>
        </row>
        <row r="1444">
          <cell r="B1444">
            <v>1</v>
          </cell>
          <cell r="C1444" t="str">
            <v>Nos</v>
          </cell>
          <cell r="D1444" t="str">
            <v>Tower Bolt250mm long 12mm dia</v>
          </cell>
          <cell r="E1444">
            <v>85.5</v>
          </cell>
          <cell r="F1444" t="str">
            <v>Each</v>
          </cell>
          <cell r="G1444">
            <v>85.5</v>
          </cell>
        </row>
        <row r="1445">
          <cell r="B1445">
            <v>1</v>
          </cell>
          <cell r="C1445" t="str">
            <v>Nos</v>
          </cell>
          <cell r="D1445" t="str">
            <v>Tower Bolt200mm long 12mm dia</v>
          </cell>
          <cell r="E1445">
            <v>71.900000000000006</v>
          </cell>
          <cell r="F1445" t="str">
            <v>Each</v>
          </cell>
          <cell r="G1445">
            <v>71.900000000000006</v>
          </cell>
        </row>
        <row r="1446">
          <cell r="B1446">
            <v>1</v>
          </cell>
          <cell r="C1446" t="str">
            <v>No</v>
          </cell>
          <cell r="D1446" t="str">
            <v>Aldrop 250mm long 16mm dia</v>
          </cell>
          <cell r="E1446">
            <v>158.19999999999999</v>
          </cell>
          <cell r="F1446" t="str">
            <v>Each</v>
          </cell>
          <cell r="G1446">
            <v>158.19999999999999</v>
          </cell>
        </row>
        <row r="1447">
          <cell r="B1447">
            <v>1</v>
          </cell>
          <cell r="C1447" t="str">
            <v>Nos</v>
          </cell>
          <cell r="D1447" t="str">
            <v>Ms Handle 200mm long</v>
          </cell>
          <cell r="E1447">
            <v>56.2</v>
          </cell>
          <cell r="F1447" t="str">
            <v>Each</v>
          </cell>
          <cell r="G1447">
            <v>56.2</v>
          </cell>
        </row>
        <row r="1448">
          <cell r="B1448">
            <v>2.1</v>
          </cell>
          <cell r="C1448" t="str">
            <v>M2</v>
          </cell>
          <cell r="D1448" t="str">
            <v>Labour for fixing the Door &amp; furniture fittings</v>
          </cell>
          <cell r="E1448">
            <v>149</v>
          </cell>
          <cell r="F1448" t="str">
            <v>Each</v>
          </cell>
          <cell r="G1448">
            <v>312.90000000000003</v>
          </cell>
        </row>
        <row r="1449">
          <cell r="B1449" t="str">
            <v>L.S.</v>
          </cell>
          <cell r="D1449" t="str">
            <v>Conveyance, Handling, Scaffolding, Chipping/Masonary concerete &amp; making good the damaged portion</v>
          </cell>
          <cell r="F1449" t="str">
            <v>L.S.</v>
          </cell>
          <cell r="G1449">
            <v>142.4</v>
          </cell>
        </row>
        <row r="1450">
          <cell r="D1450" t="str">
            <v>For 2.10M2</v>
          </cell>
          <cell r="G1450">
            <v>7055.030249999998</v>
          </cell>
        </row>
        <row r="1451">
          <cell r="D1451" t="str">
            <v xml:space="preserve">Rate per  Sqm </v>
          </cell>
          <cell r="G1451">
            <v>3359.6</v>
          </cell>
        </row>
        <row r="1480">
          <cell r="D1480" t="str">
            <v>Manufacturing, supplying and fixing in positon of RCC Jolly of 5cm thick in cement concrete 1:2:4 using 20mm machine crushed stone jelly (excluding cost of reinforcement steel) including cost of mould, finishing, curing, lifting, fixing in position etc., complete complying with standard specification and as directed by the departmental officers</v>
          </cell>
        </row>
        <row r="1481">
          <cell r="D1481" t="str">
            <v>Consider a jolly of size of 1.20 x 0.60m</v>
          </cell>
        </row>
        <row r="1482">
          <cell r="D1482" t="str">
            <v>Area = 1 x 1.20 x 0.60 =</v>
          </cell>
          <cell r="E1482">
            <v>0.72</v>
          </cell>
          <cell r="F1482" t="str">
            <v>sq.m.</v>
          </cell>
        </row>
        <row r="1483">
          <cell r="D1483" t="str">
            <v>Mould:</v>
          </cell>
        </row>
        <row r="1484">
          <cell r="D1484" t="str">
            <v>Country wood scantling of size 50mm x 25mm required</v>
          </cell>
        </row>
        <row r="1485">
          <cell r="D1485" t="str">
            <v>Assuming 60% of volume for design</v>
          </cell>
        </row>
        <row r="1486">
          <cell r="D1486" t="str">
            <v xml:space="preserve">Outer frame = 2 x 1.30 </v>
          </cell>
          <cell r="E1486">
            <v>2.6</v>
          </cell>
          <cell r="F1486" t="str">
            <v>RM</v>
          </cell>
        </row>
        <row r="1487">
          <cell r="D1487" t="str">
            <v>= 2 x 0.60</v>
          </cell>
          <cell r="E1487">
            <v>1.2</v>
          </cell>
          <cell r="F1487" t="str">
            <v>RM</v>
          </cell>
        </row>
        <row r="1488">
          <cell r="D1488" t="str">
            <v>Total</v>
          </cell>
          <cell r="E1488">
            <v>3.8</v>
          </cell>
          <cell r="F1488" t="str">
            <v>RM</v>
          </cell>
        </row>
        <row r="1489">
          <cell r="D1489" t="str">
            <v>3.8 x 0.05 x 0.25 =</v>
          </cell>
          <cell r="E1489">
            <v>4.7500000000000007E-3</v>
          </cell>
        </row>
        <row r="1490">
          <cell r="D1490" t="str">
            <v>Country wood scantling required</v>
          </cell>
        </row>
        <row r="1491">
          <cell r="D1491" t="str">
            <v>Inner solid wood 
= 1 x 1.20 x 0.60 x 0.05 =</v>
          </cell>
          <cell r="E1491">
            <v>3.5999999999999997E-2</v>
          </cell>
        </row>
        <row r="1492">
          <cell r="D1492" t="str">
            <v>Total</v>
          </cell>
          <cell r="E1492">
            <v>4.0749999999999995E-2</v>
          </cell>
          <cell r="F1492" t="str">
            <v>cu.m.</v>
          </cell>
        </row>
        <row r="1493">
          <cell r="D1493" t="str">
            <v>Concrete (assuming 60% of volume for concrete)</v>
          </cell>
        </row>
        <row r="1494">
          <cell r="D1494" t="str">
            <v>= 1 x 1.20 x 0.60 x 0.05 x 0.60</v>
          </cell>
          <cell r="E1494">
            <v>2.1599999999999998E-2</v>
          </cell>
          <cell r="F1494" t="str">
            <v>cu.m.</v>
          </cell>
        </row>
        <row r="1496">
          <cell r="D1496" t="str">
            <v>Country wood reeper required
1.20 + 0.55 x 2.00</v>
          </cell>
          <cell r="E1496">
            <v>3.5</v>
          </cell>
          <cell r="F1496" t="str">
            <v>RM</v>
          </cell>
        </row>
        <row r="1497">
          <cell r="D1497" t="str">
            <v>Sub Data for RCC 1:2:4</v>
          </cell>
        </row>
        <row r="1498">
          <cell r="B1498">
            <v>9</v>
          </cell>
          <cell r="C1498" t="str">
            <v>cu.m.</v>
          </cell>
          <cell r="D1498" t="str">
            <v>20mm Machine Crushed Stone Jelly</v>
          </cell>
          <cell r="E1498">
            <v>1842.22</v>
          </cell>
          <cell r="F1498" t="str">
            <v>cu.m.</v>
          </cell>
          <cell r="G1498">
            <v>16579.98</v>
          </cell>
        </row>
        <row r="1499">
          <cell r="B1499">
            <v>4.5</v>
          </cell>
          <cell r="C1499" t="str">
            <v>cu.m.</v>
          </cell>
          <cell r="D1499" t="str">
            <v>C.S. Sand (M.Sand)</v>
          </cell>
          <cell r="E1499">
            <v>1691.22</v>
          </cell>
          <cell r="F1499" t="str">
            <v>cu.m.</v>
          </cell>
          <cell r="G1499">
            <v>7610.49</v>
          </cell>
        </row>
        <row r="1500">
          <cell r="B1500">
            <v>3231</v>
          </cell>
          <cell r="C1500" t="str">
            <v>kg</v>
          </cell>
          <cell r="D1500" t="str">
            <v xml:space="preserve">Cement  </v>
          </cell>
          <cell r="E1500">
            <v>6040</v>
          </cell>
          <cell r="F1500" t="str">
            <v>MT</v>
          </cell>
          <cell r="G1500">
            <v>19515.240000000002</v>
          </cell>
        </row>
        <row r="1501">
          <cell r="B1501">
            <v>3.5</v>
          </cell>
          <cell r="C1501" t="str">
            <v>Nos.</v>
          </cell>
          <cell r="D1501" t="str">
            <v>Mason II Class</v>
          </cell>
          <cell r="E1501">
            <v>932</v>
          </cell>
          <cell r="F1501" t="str">
            <v>Each</v>
          </cell>
          <cell r="G1501">
            <v>3262</v>
          </cell>
        </row>
        <row r="1502">
          <cell r="B1502">
            <v>21.2</v>
          </cell>
          <cell r="C1502" t="str">
            <v>Nos.</v>
          </cell>
          <cell r="D1502" t="str">
            <v>Mazdoor I Class</v>
          </cell>
          <cell r="E1502">
            <v>651</v>
          </cell>
          <cell r="F1502" t="str">
            <v>Each</v>
          </cell>
          <cell r="G1502">
            <v>13801.199999999999</v>
          </cell>
        </row>
        <row r="1503">
          <cell r="B1503">
            <v>35.299999999999997</v>
          </cell>
          <cell r="C1503" t="str">
            <v>Nos.</v>
          </cell>
          <cell r="D1503" t="str">
            <v>Mazdoor II Class</v>
          </cell>
          <cell r="E1503">
            <v>534</v>
          </cell>
          <cell r="F1503" t="str">
            <v>Each</v>
          </cell>
          <cell r="G1503">
            <v>18850.199999999997</v>
          </cell>
        </row>
        <row r="1504">
          <cell r="D1504" t="str">
            <v>Total for 10 cu.m.</v>
          </cell>
          <cell r="G1504">
            <v>79619.11</v>
          </cell>
        </row>
        <row r="1505">
          <cell r="G1505">
            <v>7961.9</v>
          </cell>
        </row>
        <row r="1506">
          <cell r="D1506" t="str">
            <v xml:space="preserve">Add for vibration charges </v>
          </cell>
          <cell r="G1506">
            <v>61.5</v>
          </cell>
        </row>
        <row r="1507">
          <cell r="D1507" t="str">
            <v>Rate for 1 cu.m.</v>
          </cell>
          <cell r="G1507">
            <v>8023.4</v>
          </cell>
        </row>
        <row r="1508">
          <cell r="D1508" t="str">
            <v>Rate for 1 cu.m.:</v>
          </cell>
        </row>
        <row r="1509">
          <cell r="D1509" t="str">
            <v>Foundation and Basement</v>
          </cell>
          <cell r="G1509">
            <v>8023.4</v>
          </cell>
        </row>
        <row r="1510">
          <cell r="D1510" t="str">
            <v xml:space="preserve">For Ground floor  </v>
          </cell>
          <cell r="E1510">
            <v>8023.4</v>
          </cell>
          <cell r="F1510">
            <v>119.85</v>
          </cell>
          <cell r="G1510">
            <v>8143.25</v>
          </cell>
        </row>
        <row r="1511">
          <cell r="D1511" t="str">
            <v xml:space="preserve">Sub-Data </v>
          </cell>
        </row>
        <row r="1512">
          <cell r="D1512" t="str">
            <v>Labour wrought and put up for 1 cu.m.</v>
          </cell>
        </row>
        <row r="1513">
          <cell r="B1513">
            <v>4.5</v>
          </cell>
          <cell r="C1513" t="str">
            <v>Nos.</v>
          </cell>
          <cell r="D1513" t="str">
            <v>Carpenter I Class</v>
          </cell>
          <cell r="E1513">
            <v>976</v>
          </cell>
          <cell r="F1513" t="str">
            <v>Each</v>
          </cell>
          <cell r="G1513">
            <v>4392</v>
          </cell>
        </row>
        <row r="1514">
          <cell r="B1514">
            <v>13.2</v>
          </cell>
          <cell r="C1514" t="str">
            <v>Nos.</v>
          </cell>
          <cell r="D1514" t="str">
            <v>Carpenter II Class</v>
          </cell>
          <cell r="E1514">
            <v>932</v>
          </cell>
          <cell r="F1514" t="str">
            <v>Each</v>
          </cell>
          <cell r="G1514">
            <v>12302.4</v>
          </cell>
        </row>
        <row r="1515">
          <cell r="B1515">
            <v>8.8000000000000007</v>
          </cell>
          <cell r="C1515" t="str">
            <v>Nos.</v>
          </cell>
          <cell r="D1515" t="str">
            <v>Mazdoor I Class</v>
          </cell>
          <cell r="E1515">
            <v>651</v>
          </cell>
          <cell r="F1515" t="str">
            <v>Each</v>
          </cell>
          <cell r="G1515">
            <v>5728.8</v>
          </cell>
        </row>
        <row r="1516">
          <cell r="D1516" t="str">
            <v>Sundries for nails, screws, etc.</v>
          </cell>
          <cell r="G1516">
            <v>224.232</v>
          </cell>
        </row>
        <row r="1517">
          <cell r="D1517" t="str">
            <v>Total</v>
          </cell>
          <cell r="G1517">
            <v>22647.432000000001</v>
          </cell>
        </row>
        <row r="1518">
          <cell r="D1518" t="str">
            <v>Rate for 1 cu.m.</v>
          </cell>
          <cell r="G1518">
            <v>22647.432000000001</v>
          </cell>
        </row>
        <row r="1520">
          <cell r="D1520" t="str">
            <v>Sub-Data for Mould</v>
          </cell>
        </row>
        <row r="1521">
          <cell r="B1521">
            <v>4.0800000000000003E-2</v>
          </cell>
          <cell r="C1521" t="str">
            <v>cu.m.</v>
          </cell>
          <cell r="D1521" t="str">
            <v>Country wood scantling</v>
          </cell>
          <cell r="E1521">
            <v>34300</v>
          </cell>
          <cell r="F1521" t="str">
            <v>cu.m.</v>
          </cell>
          <cell r="G1521">
            <v>1399.44</v>
          </cell>
        </row>
        <row r="1522">
          <cell r="B1522">
            <v>3.5</v>
          </cell>
          <cell r="C1522" t="str">
            <v>RM</v>
          </cell>
          <cell r="D1522" t="str">
            <v>Country wood reeper 50mm x 25mm</v>
          </cell>
          <cell r="E1522">
            <v>34.6</v>
          </cell>
          <cell r="F1522" t="str">
            <v>RM</v>
          </cell>
          <cell r="G1522">
            <v>121.10000000000001</v>
          </cell>
        </row>
        <row r="1523">
          <cell r="B1523">
            <v>4.0800000000000003E-2</v>
          </cell>
          <cell r="C1523" t="str">
            <v>cu.m.</v>
          </cell>
          <cell r="D1523" t="str">
            <v>Labour wrought put up</v>
          </cell>
          <cell r="E1523">
            <v>22647.432000000001</v>
          </cell>
          <cell r="F1523" t="str">
            <v>cu.m.</v>
          </cell>
          <cell r="G1523">
            <v>924.01522560000012</v>
          </cell>
        </row>
        <row r="1524">
          <cell r="B1524">
            <v>4.0800000000000003E-2</v>
          </cell>
          <cell r="C1524" t="str">
            <v>cu.m.</v>
          </cell>
          <cell r="D1524" t="str">
            <v>Add extra 100% for skilled work for making mould to the required design</v>
          </cell>
          <cell r="E1524">
            <v>22647.432000000001</v>
          </cell>
          <cell r="F1524" t="str">
            <v>cu.m.</v>
          </cell>
          <cell r="G1524">
            <v>924.01522560000012</v>
          </cell>
        </row>
        <row r="1525">
          <cell r="C1525" t="str">
            <v>LS</v>
          </cell>
          <cell r="D1525" t="str">
            <v>Sundries for nails, etc.,</v>
          </cell>
          <cell r="F1525" t="str">
            <v>LS</v>
          </cell>
          <cell r="G1525">
            <v>30.410799999999998</v>
          </cell>
        </row>
        <row r="1526">
          <cell r="D1526" t="str">
            <v>Cost of mould for 5 uses</v>
          </cell>
          <cell r="G1526">
            <v>3398.9812512000003</v>
          </cell>
        </row>
        <row r="1527">
          <cell r="D1527" t="str">
            <v>Cost for 1 use</v>
          </cell>
          <cell r="G1527">
            <v>679.79625024000006</v>
          </cell>
        </row>
        <row r="1528">
          <cell r="D1528" t="str">
            <v>MAIN DATA</v>
          </cell>
        </row>
        <row r="1529">
          <cell r="B1529">
            <v>2.1599999999999998E-2</v>
          </cell>
          <cell r="C1529" t="str">
            <v>cu.m.</v>
          </cell>
          <cell r="D1529" t="str">
            <v>RCC 1:2:4</v>
          </cell>
          <cell r="E1529">
            <v>8143.25</v>
          </cell>
          <cell r="F1529" t="str">
            <v>cu.m.</v>
          </cell>
          <cell r="G1529">
            <v>175.89419999999998</v>
          </cell>
        </row>
        <row r="1530">
          <cell r="B1530">
            <v>1</v>
          </cell>
          <cell r="C1530" t="str">
            <v>use</v>
          </cell>
          <cell r="D1530" t="str">
            <v>Cost of mould</v>
          </cell>
          <cell r="E1530">
            <v>679.79625024000006</v>
          </cell>
          <cell r="F1530" t="str">
            <v>1 use</v>
          </cell>
          <cell r="G1530">
            <v>679.79625024000006</v>
          </cell>
        </row>
        <row r="1531">
          <cell r="C1531" t="str">
            <v>LS</v>
          </cell>
          <cell r="D1531" t="str">
            <v>Sundries for finishing, curing, lifting, fixing in position, etc.</v>
          </cell>
          <cell r="F1531" t="str">
            <v>LS</v>
          </cell>
          <cell r="G1531">
            <v>8.7947100000000002</v>
          </cell>
        </row>
        <row r="1532">
          <cell r="D1532" t="str">
            <v>Rate for 0.72 sq.m.</v>
          </cell>
          <cell r="G1532">
            <v>864.48516024000003</v>
          </cell>
        </row>
        <row r="1533">
          <cell r="D1533" t="str">
            <v>Rate for 1 sq.m.</v>
          </cell>
          <cell r="G1533">
            <v>1200.7</v>
          </cell>
        </row>
        <row r="1537">
          <cell r="A1537">
            <v>20</v>
          </cell>
          <cell r="D1537" t="str">
            <v>Supplying and fixing PVC Rain water down fall pipes of following dia meter etc., complete.</v>
          </cell>
        </row>
        <row r="1538">
          <cell r="B1538">
            <v>3</v>
          </cell>
          <cell r="C1538" t="str">
            <v>Rm</v>
          </cell>
          <cell r="D1538" t="str">
            <v>Cost of 110mm dia PVC Pipe (6Kg/cm2)</v>
          </cell>
          <cell r="E1538">
            <v>304.89999999999998</v>
          </cell>
          <cell r="F1538" t="str">
            <v>1 Rm</v>
          </cell>
          <cell r="G1538">
            <v>914.7</v>
          </cell>
        </row>
        <row r="1539">
          <cell r="B1539">
            <v>1</v>
          </cell>
          <cell r="C1539" t="str">
            <v>No</v>
          </cell>
          <cell r="D1539" t="str">
            <v>110mm dia PVC shoe</v>
          </cell>
          <cell r="E1539">
            <v>83.4</v>
          </cell>
          <cell r="F1539" t="str">
            <v>1 No</v>
          </cell>
          <cell r="G1539">
            <v>83.4</v>
          </cell>
        </row>
        <row r="1540">
          <cell r="B1540">
            <v>1</v>
          </cell>
          <cell r="C1540" t="str">
            <v>No</v>
          </cell>
          <cell r="D1540" t="str">
            <v>110mm dia PVC Bend</v>
          </cell>
          <cell r="E1540">
            <v>104.1</v>
          </cell>
          <cell r="F1540" t="str">
            <v>1 No</v>
          </cell>
          <cell r="G1540">
            <v>104.1</v>
          </cell>
        </row>
        <row r="1541">
          <cell r="B1541">
            <v>1</v>
          </cell>
          <cell r="C1541" t="str">
            <v>Nos</v>
          </cell>
          <cell r="D1541" t="str">
            <v>CI Gratings</v>
          </cell>
          <cell r="E1541">
            <v>32.1</v>
          </cell>
          <cell r="F1541" t="str">
            <v>1No</v>
          </cell>
          <cell r="G1541">
            <v>32.1</v>
          </cell>
        </row>
        <row r="1542">
          <cell r="B1542">
            <v>2</v>
          </cell>
          <cell r="C1542" t="str">
            <v>Nos</v>
          </cell>
          <cell r="D1542" t="str">
            <v>Cost of teak wood plugs &amp; brackets including screws &amp; nails</v>
          </cell>
          <cell r="E1542">
            <v>21.6</v>
          </cell>
          <cell r="F1542" t="str">
            <v>1 No</v>
          </cell>
          <cell r="G1542">
            <v>43.2</v>
          </cell>
        </row>
        <row r="1543">
          <cell r="B1543">
            <v>1</v>
          </cell>
          <cell r="C1543" t="str">
            <v>No</v>
          </cell>
          <cell r="D1543" t="str">
            <v>Plumber I class</v>
          </cell>
          <cell r="E1543">
            <v>866</v>
          </cell>
          <cell r="F1543" t="str">
            <v>1 No</v>
          </cell>
          <cell r="G1543">
            <v>866</v>
          </cell>
        </row>
        <row r="1544">
          <cell r="D1544" t="str">
            <v>For 3 Rm</v>
          </cell>
          <cell r="G1544">
            <v>2043.5</v>
          </cell>
        </row>
        <row r="1545">
          <cell r="D1545" t="str">
            <v>Rate per Rm</v>
          </cell>
          <cell r="G1545">
            <v>681.2</v>
          </cell>
        </row>
        <row r="1555">
          <cell r="A1555">
            <v>22</v>
          </cell>
          <cell r="B1555">
            <v>10</v>
          </cell>
          <cell r="C1555" t="str">
            <v>Sqm</v>
          </cell>
          <cell r="D1555" t="str">
            <v xml:space="preserve"> Special Ceiling Plastering with CM 1: 3 10mm tk</v>
          </cell>
        </row>
        <row r="1556">
          <cell r="B1556">
            <v>0.1</v>
          </cell>
          <cell r="C1556" t="str">
            <v>Cum</v>
          </cell>
          <cell r="D1556" t="str">
            <v>Cement Mortar 1:3 with river sand</v>
          </cell>
          <cell r="E1556" t="e">
            <v>#REF!</v>
          </cell>
          <cell r="F1556" t="str">
            <v>Sqm</v>
          </cell>
          <cell r="G1556" t="e">
            <v>#REF!</v>
          </cell>
        </row>
        <row r="1557">
          <cell r="B1557">
            <v>1.1000000000000001</v>
          </cell>
          <cell r="C1557" t="str">
            <v>Nos</v>
          </cell>
          <cell r="D1557" t="str">
            <v>Mason I class</v>
          </cell>
          <cell r="E1557">
            <v>999</v>
          </cell>
          <cell r="F1557" t="str">
            <v>Each</v>
          </cell>
          <cell r="G1557">
            <v>1098.9000000000001</v>
          </cell>
        </row>
        <row r="1558">
          <cell r="B1558">
            <v>1.1000000000000001</v>
          </cell>
          <cell r="C1558" t="str">
            <v>Nos</v>
          </cell>
          <cell r="D1558" t="str">
            <v>Mazdoor I class</v>
          </cell>
          <cell r="E1558">
            <v>651</v>
          </cell>
          <cell r="F1558" t="str">
            <v>Each</v>
          </cell>
          <cell r="G1558">
            <v>716.1</v>
          </cell>
        </row>
        <row r="1559">
          <cell r="B1559">
            <v>1.1000000000000001</v>
          </cell>
          <cell r="C1559" t="str">
            <v>Nos</v>
          </cell>
          <cell r="D1559" t="str">
            <v>Mazdoor II  class</v>
          </cell>
          <cell r="E1559">
            <v>534</v>
          </cell>
          <cell r="F1559" t="str">
            <v>Each</v>
          </cell>
          <cell r="G1559">
            <v>587.4</v>
          </cell>
        </row>
        <row r="1560">
          <cell r="D1560" t="str">
            <v>Total Rate Per 10 sqm</v>
          </cell>
          <cell r="G1560" t="e">
            <v>#REF!</v>
          </cell>
        </row>
        <row r="1561">
          <cell r="D1561" t="str">
            <v>Rate per  Sqm</v>
          </cell>
          <cell r="G1561" t="e">
            <v>#REF!</v>
          </cell>
        </row>
        <row r="1563">
          <cell r="A1563">
            <v>10</v>
          </cell>
          <cell r="D1563" t="str">
            <v xml:space="preserve">Supplying and fixing solid core particle board flush shutter of nominal thick of 35 mm with necessary T.W. internal lipping conforming to IS 2302 with both sides alround commercial ply 35mm thick including supplying and fixing cost of wind appliances and furniture fittings such as 1no .200x12mm aluminium tower bolt 2nos. 150x12mm aluminium tower bolts 1no. 250x16mm aluminium aldrops,     3 nos. 200mm ‘D’ type aluminium door handle and door stopper with bush etc., complete as directed by the departmental officers.  </v>
          </cell>
        </row>
        <row r="1564">
          <cell r="D1564" t="str">
            <v>T.N.B.P. No. 72 and 74.</v>
          </cell>
        </row>
        <row r="1565">
          <cell r="D1565" t="str">
            <v>Supplying and fixing solid core particle board flush shutter of 30x32mm thich with necessary T.W. internal lipping with both sides commercil ply 3mm thick including wind appliances and furniture fittings.</v>
          </cell>
        </row>
        <row r="1566">
          <cell r="D1566" t="str">
            <v>Double  leaf:</v>
          </cell>
        </row>
        <row r="1567">
          <cell r="D1567" t="str">
            <v>Consider a door of size 1.50 x 2.10 M</v>
          </cell>
          <cell r="E1567">
            <v>3.15</v>
          </cell>
          <cell r="F1567" t="str">
            <v>m2</v>
          </cell>
        </row>
        <row r="1568">
          <cell r="D1568" t="str">
            <v>Shutter size 2x0.705x2.05</v>
          </cell>
          <cell r="E1568">
            <v>2.89</v>
          </cell>
          <cell r="F1568" t="str">
            <v>m2</v>
          </cell>
        </row>
        <row r="1569">
          <cell r="D1569" t="str">
            <v>M.D.F Board = 2x0.705x2.05</v>
          </cell>
          <cell r="E1569">
            <v>2.89</v>
          </cell>
          <cell r="F1569" t="str">
            <v>m2</v>
          </cell>
        </row>
        <row r="1570">
          <cell r="D1570" t="str">
            <v>Add 10% Wastage</v>
          </cell>
          <cell r="E1570">
            <v>0.28999999999999998</v>
          </cell>
          <cell r="F1570" t="str">
            <v>m2</v>
          </cell>
        </row>
        <row r="1571">
          <cell r="E1571">
            <v>3.18</v>
          </cell>
          <cell r="F1571" t="str">
            <v>m2</v>
          </cell>
        </row>
        <row r="1572">
          <cell r="D1572" t="str">
            <v>Main data</v>
          </cell>
        </row>
        <row r="1573">
          <cell r="B1573">
            <v>3.18</v>
          </cell>
          <cell r="C1573" t="str">
            <v>m2</v>
          </cell>
          <cell r="D1573" t="str">
            <v>solid core particle board flush door shutters with both sides 3mm thick commercial ply of 35mm thick with  T.W. internal lipping (internal alround)</v>
          </cell>
          <cell r="E1573">
            <v>1698</v>
          </cell>
          <cell r="F1573" t="str">
            <v>m2</v>
          </cell>
          <cell r="G1573">
            <v>5399.64</v>
          </cell>
        </row>
        <row r="1574">
          <cell r="D1574" t="str">
            <v>Alu.  Furniture</v>
          </cell>
        </row>
        <row r="1575">
          <cell r="B1575">
            <v>6</v>
          </cell>
          <cell r="C1575" t="str">
            <v>Nos</v>
          </cell>
          <cell r="D1575" t="str">
            <v>Alu. Hinges (125mm)</v>
          </cell>
          <cell r="E1575">
            <v>89.6</v>
          </cell>
          <cell r="F1575" t="str">
            <v>Each</v>
          </cell>
          <cell r="G1575">
            <v>537.6</v>
          </cell>
        </row>
        <row r="1576">
          <cell r="B1576">
            <v>2</v>
          </cell>
          <cell r="C1576" t="str">
            <v xml:space="preserve">No </v>
          </cell>
          <cell r="D1576" t="str">
            <v>300x12mm tower bolt</v>
          </cell>
          <cell r="E1576">
            <v>130.5</v>
          </cell>
          <cell r="F1576" t="str">
            <v>Each</v>
          </cell>
          <cell r="G1576">
            <v>261</v>
          </cell>
        </row>
        <row r="1577">
          <cell r="B1577">
            <v>1</v>
          </cell>
          <cell r="C1577" t="str">
            <v>Nos</v>
          </cell>
          <cell r="D1577" t="str">
            <v>200x12 tower bolt</v>
          </cell>
          <cell r="E1577">
            <v>82.25</v>
          </cell>
          <cell r="F1577" t="str">
            <v>Each</v>
          </cell>
          <cell r="G1577">
            <v>82.25</v>
          </cell>
        </row>
        <row r="1578">
          <cell r="B1578">
            <v>1</v>
          </cell>
          <cell r="C1578" t="str">
            <v>No</v>
          </cell>
          <cell r="D1578" t="str">
            <v>Alu. 250x16mm aldrop</v>
          </cell>
          <cell r="E1578">
            <v>181</v>
          </cell>
          <cell r="F1578" t="str">
            <v>Each</v>
          </cell>
          <cell r="G1578">
            <v>181</v>
          </cell>
        </row>
        <row r="1579">
          <cell r="B1579">
            <v>3</v>
          </cell>
          <cell r="C1579" t="str">
            <v>Nos</v>
          </cell>
          <cell r="D1579" t="str">
            <v>200 mm 'D' type handle</v>
          </cell>
          <cell r="E1579">
            <v>64.25</v>
          </cell>
          <cell r="F1579" t="str">
            <v>Each</v>
          </cell>
          <cell r="G1579">
            <v>192.75</v>
          </cell>
        </row>
        <row r="1580">
          <cell r="B1580">
            <v>2</v>
          </cell>
          <cell r="C1580" t="str">
            <v>Nos</v>
          </cell>
          <cell r="D1580" t="str">
            <v xml:space="preserve">Door stopper with Rubber bush </v>
          </cell>
          <cell r="E1580">
            <v>145.69999999999999</v>
          </cell>
          <cell r="F1580" t="str">
            <v>Each</v>
          </cell>
          <cell r="G1580">
            <v>291.39999999999998</v>
          </cell>
        </row>
        <row r="1581">
          <cell r="B1581">
            <v>2.89</v>
          </cell>
          <cell r="C1581" t="str">
            <v>m2</v>
          </cell>
          <cell r="D1581" t="str">
            <v xml:space="preserve">Labour charges for making the flush door/Double  </v>
          </cell>
          <cell r="E1581">
            <v>330.2</v>
          </cell>
          <cell r="F1581" t="str">
            <v>m2</v>
          </cell>
          <cell r="G1581">
            <v>954.28</v>
          </cell>
        </row>
        <row r="1582">
          <cell r="B1582">
            <v>2.89</v>
          </cell>
          <cell r="C1582" t="str">
            <v>m2</v>
          </cell>
          <cell r="D1582" t="str">
            <v xml:space="preserve">Labour charges for fixing  doors  with frames  </v>
          </cell>
          <cell r="E1582">
            <v>228.5</v>
          </cell>
          <cell r="F1582" t="str">
            <v>m2</v>
          </cell>
          <cell r="G1582">
            <v>660.37</v>
          </cell>
        </row>
        <row r="1583">
          <cell r="B1583" t="str">
            <v>LS</v>
          </cell>
          <cell r="C1583" t="str">
            <v>Conveyance charges, dismantling and redooing to original position</v>
          </cell>
          <cell r="E1583" t="str">
            <v>LS</v>
          </cell>
          <cell r="G1583">
            <v>190</v>
          </cell>
        </row>
        <row r="1584">
          <cell r="D1584" t="str">
            <v>For 2.89M2</v>
          </cell>
          <cell r="G1584">
            <v>8750.2900000000009</v>
          </cell>
        </row>
        <row r="1585">
          <cell r="D1585" t="str">
            <v>Rate per Sqm</v>
          </cell>
          <cell r="G1585">
            <v>3027.7999999999997</v>
          </cell>
        </row>
        <row r="1586">
          <cell r="A1586">
            <v>41</v>
          </cell>
          <cell r="D1586" t="str">
            <v>Suppling and fixing of position of Steel glazed fixed  shutter using F7d section of size 30 x25 x3mm for inner and outer frames with 4nos. Of 12mm dia,</v>
          </cell>
        </row>
        <row r="1587">
          <cell r="B1587">
            <v>1</v>
          </cell>
          <cell r="C1587" t="str">
            <v>Sqm</v>
          </cell>
          <cell r="D1587" t="str">
            <v>S.I No (As per Quatation)</v>
          </cell>
        </row>
        <row r="1588">
          <cell r="D1588" t="str">
            <v>Rate Per Sqm</v>
          </cell>
          <cell r="G1588">
            <v>2000</v>
          </cell>
        </row>
        <row r="1590">
          <cell r="A1590">
            <v>20</v>
          </cell>
          <cell r="D1590" t="str">
            <v xml:space="preserve">Manufacturing, supplying and fixing Precast Reinforced Cement Concrete slabs of 50mm thickness in RCC 1:2:4 </v>
          </cell>
        </row>
        <row r="1591">
          <cell r="D1591" t="str">
            <v>50mm thick slab (using 20mm HBGS Jelly)</v>
          </cell>
        </row>
        <row r="1592">
          <cell r="D1592" t="str">
            <v>Sub-Data for R.C.C 1:2:4</v>
          </cell>
        </row>
        <row r="1593">
          <cell r="B1593">
            <v>10</v>
          </cell>
          <cell r="C1593" t="str">
            <v>Cum</v>
          </cell>
          <cell r="D1593" t="str">
            <v>R.C.C.1:2:4 using 20mm HBS</v>
          </cell>
        </row>
        <row r="1594">
          <cell r="B1594">
            <v>9</v>
          </cell>
          <cell r="C1594" t="str">
            <v>Cum</v>
          </cell>
          <cell r="D1594" t="str">
            <v>Broken stone 20mm</v>
          </cell>
          <cell r="E1594">
            <v>906.94</v>
          </cell>
          <cell r="F1594" t="str">
            <v>Cum</v>
          </cell>
          <cell r="G1594">
            <v>8162.46</v>
          </cell>
        </row>
        <row r="1595">
          <cell r="B1595">
            <v>4.5</v>
          </cell>
          <cell r="C1595" t="str">
            <v>Cum</v>
          </cell>
          <cell r="D1595" t="str">
            <v>M. Sand for mortar</v>
          </cell>
          <cell r="E1595">
            <v>1691.22</v>
          </cell>
          <cell r="F1595" t="str">
            <v>Cum</v>
          </cell>
          <cell r="G1595">
            <v>7610.49</v>
          </cell>
        </row>
        <row r="1596">
          <cell r="B1596">
            <v>3231</v>
          </cell>
          <cell r="C1596" t="str">
            <v>Kg</v>
          </cell>
          <cell r="D1596" t="str">
            <v>Cement</v>
          </cell>
          <cell r="E1596">
            <v>6.04</v>
          </cell>
          <cell r="F1596" t="str">
            <v>Kg</v>
          </cell>
          <cell r="G1596">
            <v>19515.240000000002</v>
          </cell>
        </row>
        <row r="1597">
          <cell r="B1597">
            <v>3.5</v>
          </cell>
          <cell r="C1597" t="str">
            <v>Nos</v>
          </cell>
          <cell r="D1597" t="str">
            <v>Mason II class</v>
          </cell>
          <cell r="E1597">
            <v>932</v>
          </cell>
          <cell r="F1597" t="str">
            <v>Each</v>
          </cell>
          <cell r="G1597">
            <v>3262</v>
          </cell>
        </row>
        <row r="1598">
          <cell r="B1598">
            <v>21.2</v>
          </cell>
          <cell r="C1598" t="str">
            <v>Nos</v>
          </cell>
          <cell r="D1598" t="str">
            <v>Mazdoor I class</v>
          </cell>
          <cell r="E1598">
            <v>651</v>
          </cell>
          <cell r="F1598" t="str">
            <v>Each</v>
          </cell>
          <cell r="G1598">
            <v>13801.2</v>
          </cell>
        </row>
        <row r="1599">
          <cell r="B1599">
            <v>35.299999999999997</v>
          </cell>
          <cell r="C1599" t="str">
            <v>Nos</v>
          </cell>
          <cell r="D1599" t="str">
            <v>Mazdoor II class</v>
          </cell>
          <cell r="E1599">
            <v>534</v>
          </cell>
          <cell r="F1599" t="str">
            <v>Each</v>
          </cell>
          <cell r="G1599">
            <v>18850.2</v>
          </cell>
        </row>
        <row r="1600">
          <cell r="D1600" t="str">
            <v>Total for 10 Cum</v>
          </cell>
          <cell r="G1600">
            <v>71201.59</v>
          </cell>
        </row>
        <row r="1601">
          <cell r="B1601">
            <v>1</v>
          </cell>
          <cell r="C1601" t="str">
            <v>Cum</v>
          </cell>
          <cell r="D1601" t="str">
            <v>Rate per Cum upto basement</v>
          </cell>
          <cell r="G1601">
            <v>7120.2000000000007</v>
          </cell>
        </row>
        <row r="1603">
          <cell r="D1603" t="str">
            <v>Labour wrought and put up for 1 cu.m.</v>
          </cell>
        </row>
        <row r="1604">
          <cell r="B1604">
            <v>4.5</v>
          </cell>
          <cell r="C1604" t="str">
            <v>Nos.</v>
          </cell>
          <cell r="D1604" t="str">
            <v>Carpenter I Class</v>
          </cell>
          <cell r="E1604">
            <v>976</v>
          </cell>
          <cell r="F1604" t="str">
            <v>Each</v>
          </cell>
          <cell r="G1604">
            <v>4392</v>
          </cell>
        </row>
        <row r="1605">
          <cell r="B1605">
            <v>13.2</v>
          </cell>
          <cell r="C1605" t="str">
            <v>Nos.</v>
          </cell>
          <cell r="D1605" t="str">
            <v>Carpenter II Class</v>
          </cell>
          <cell r="E1605">
            <v>932</v>
          </cell>
          <cell r="F1605" t="str">
            <v>Each</v>
          </cell>
          <cell r="G1605">
            <v>12302.4</v>
          </cell>
        </row>
        <row r="1606">
          <cell r="B1606">
            <v>8.8000000000000007</v>
          </cell>
          <cell r="C1606" t="str">
            <v>Nos.</v>
          </cell>
          <cell r="D1606" t="str">
            <v>Mazdoor I Class</v>
          </cell>
          <cell r="E1606">
            <v>651</v>
          </cell>
          <cell r="F1606" t="str">
            <v>Each</v>
          </cell>
          <cell r="G1606">
            <v>5728.8</v>
          </cell>
        </row>
        <row r="1607">
          <cell r="D1607" t="str">
            <v>Sundries for nails, screws, etc.</v>
          </cell>
          <cell r="G1607">
            <v>224.232</v>
          </cell>
        </row>
        <row r="1608">
          <cell r="D1608" t="str">
            <v>Total</v>
          </cell>
          <cell r="G1608">
            <v>22647.432000000001</v>
          </cell>
        </row>
        <row r="1609">
          <cell r="D1609" t="str">
            <v>Rate for 1 cu.m.</v>
          </cell>
          <cell r="G1609">
            <v>22647.432000000001</v>
          </cell>
        </row>
        <row r="1611">
          <cell r="D1611" t="str">
            <v xml:space="preserve">Consider a slab of size = 1.00 x 0.45m </v>
          </cell>
        </row>
        <row r="1612">
          <cell r="D1612" t="str">
            <v xml:space="preserve">Area = 1 x 1.00 x 0.45 </v>
          </cell>
          <cell r="E1612">
            <v>0.45</v>
          </cell>
          <cell r="F1612" t="str">
            <v>sq.m.</v>
          </cell>
        </row>
        <row r="1613">
          <cell r="D1613" t="str">
            <v>Mould:</v>
          </cell>
        </row>
        <row r="1614">
          <cell r="D1614" t="str">
            <v xml:space="preserve">Country wood of size
0.025 x 0.05 required = 2 x 1.10 =         </v>
          </cell>
          <cell r="E1614">
            <v>2.2000000000000002</v>
          </cell>
          <cell r="F1614" t="str">
            <v>RM</v>
          </cell>
        </row>
        <row r="1615">
          <cell r="D1615" t="str">
            <v xml:space="preserve">2 x 0.55 </v>
          </cell>
          <cell r="E1615">
            <v>1.1000000000000001</v>
          </cell>
          <cell r="F1615" t="str">
            <v>RM</v>
          </cell>
        </row>
        <row r="1616">
          <cell r="D1616" t="str">
            <v>Total</v>
          </cell>
          <cell r="E1616">
            <v>3.3000000000000003</v>
          </cell>
          <cell r="F1616" t="str">
            <v>RM</v>
          </cell>
        </row>
        <row r="1617">
          <cell r="D1617" t="str">
            <v xml:space="preserve">(or) 3.30 x 0.050 x 0.025 = 0.004125 (or) </v>
          </cell>
          <cell r="E1617">
            <v>4.1000000000000003E-3</v>
          </cell>
          <cell r="F1617" t="str">
            <v>cum</v>
          </cell>
        </row>
        <row r="1618">
          <cell r="D1618" t="str">
            <v xml:space="preserve">CC 1:2:4        </v>
          </cell>
        </row>
        <row r="1619">
          <cell r="D1619" t="str">
            <v>1.00 x 0.45 x 0.05  =</v>
          </cell>
          <cell r="E1619">
            <v>2.2500000000000003E-2</v>
          </cell>
          <cell r="F1619" t="str">
            <v>cu.m.</v>
          </cell>
        </row>
        <row r="1620">
          <cell r="D1620" t="str">
            <v>Sub-Data for Mould</v>
          </cell>
        </row>
        <row r="1621">
          <cell r="B1621">
            <v>4.1000000000000003E-3</v>
          </cell>
          <cell r="C1621" t="str">
            <v>cu.m.</v>
          </cell>
          <cell r="D1621" t="str">
            <v xml:space="preserve">Cost of country wood </v>
          </cell>
          <cell r="E1621">
            <v>34300</v>
          </cell>
          <cell r="F1621" t="str">
            <v>cu.m.</v>
          </cell>
          <cell r="G1621">
            <v>140.63</v>
          </cell>
        </row>
        <row r="1622">
          <cell r="B1622">
            <v>4.1000000000000003E-3</v>
          </cell>
          <cell r="C1622" t="str">
            <v>cu.m.</v>
          </cell>
          <cell r="D1622" t="str">
            <v>Labour wrought put up</v>
          </cell>
          <cell r="E1622">
            <v>22647.432000000001</v>
          </cell>
          <cell r="F1622" t="str">
            <v>cu.m.</v>
          </cell>
          <cell r="G1622">
            <v>92.85</v>
          </cell>
        </row>
        <row r="1623">
          <cell r="C1623" t="str">
            <v>LS</v>
          </cell>
          <cell r="D1623" t="str">
            <v>Sundries for nails, oiling the mould etc.</v>
          </cell>
          <cell r="F1623" t="str">
            <v>LS</v>
          </cell>
          <cell r="G1623">
            <v>11.52</v>
          </cell>
        </row>
        <row r="1624">
          <cell r="D1624" t="str">
            <v>Cost for mould for 5 uses</v>
          </cell>
          <cell r="G1624">
            <v>245</v>
          </cell>
        </row>
        <row r="1625">
          <cell r="D1625" t="str">
            <v>Cost for 1 use</v>
          </cell>
          <cell r="G1625">
            <v>49</v>
          </cell>
        </row>
        <row r="1627">
          <cell r="D1627" t="str">
            <v>Labour wrought and put up for 1 Cum</v>
          </cell>
        </row>
        <row r="1628">
          <cell r="B1628">
            <v>4.5</v>
          </cell>
          <cell r="C1628" t="str">
            <v>Nos.</v>
          </cell>
          <cell r="D1628" t="str">
            <v>Carpenter I Class</v>
          </cell>
          <cell r="E1628">
            <v>976</v>
          </cell>
          <cell r="F1628" t="str">
            <v>Each</v>
          </cell>
          <cell r="G1628">
            <v>4392</v>
          </cell>
        </row>
        <row r="1629">
          <cell r="B1629">
            <v>13.2</v>
          </cell>
          <cell r="C1629" t="str">
            <v>Nos.</v>
          </cell>
          <cell r="D1629" t="str">
            <v>Carpenter II Class</v>
          </cell>
          <cell r="E1629">
            <v>932</v>
          </cell>
          <cell r="F1629" t="str">
            <v>Each</v>
          </cell>
          <cell r="G1629">
            <v>12302.4</v>
          </cell>
        </row>
        <row r="1630">
          <cell r="B1630">
            <v>8.8000000000000007</v>
          </cell>
          <cell r="C1630" t="str">
            <v>Nos.</v>
          </cell>
          <cell r="D1630" t="str">
            <v>Mazdoor I Class</v>
          </cell>
          <cell r="E1630">
            <v>651</v>
          </cell>
          <cell r="F1630" t="str">
            <v>Each</v>
          </cell>
          <cell r="G1630">
            <v>5728.8</v>
          </cell>
        </row>
        <row r="1631">
          <cell r="D1631" t="str">
            <v>Total</v>
          </cell>
          <cell r="G1631">
            <v>22423.200000000001</v>
          </cell>
        </row>
        <row r="1632">
          <cell r="D1632" t="str">
            <v>Rate for 1 cu.m.</v>
          </cell>
          <cell r="G1632">
            <v>22423.200000000001</v>
          </cell>
        </row>
        <row r="1633">
          <cell r="D1633" t="str">
            <v>Sub Data for Pointing with C.M.1:3</v>
          </cell>
        </row>
        <row r="1634">
          <cell r="B1634">
            <v>0.01</v>
          </cell>
          <cell r="C1634" t="str">
            <v>Cum</v>
          </cell>
          <cell r="D1634" t="str">
            <v>C.M. 1:3</v>
          </cell>
          <cell r="E1634">
            <v>4711.42</v>
          </cell>
          <cell r="F1634" t="str">
            <v>Cum</v>
          </cell>
          <cell r="G1634">
            <v>47.11</v>
          </cell>
        </row>
        <row r="1635">
          <cell r="B1635">
            <v>1.6</v>
          </cell>
          <cell r="C1635" t="str">
            <v>Nos</v>
          </cell>
          <cell r="D1635" t="str">
            <v>Mason II class</v>
          </cell>
          <cell r="E1635">
            <v>932</v>
          </cell>
          <cell r="F1635" t="str">
            <v>Each</v>
          </cell>
          <cell r="G1635">
            <v>1491.2</v>
          </cell>
        </row>
        <row r="1636">
          <cell r="B1636">
            <v>0.5</v>
          </cell>
          <cell r="C1636" t="str">
            <v>Nos</v>
          </cell>
          <cell r="D1636" t="str">
            <v>Mazdoor I class</v>
          </cell>
          <cell r="E1636">
            <v>651</v>
          </cell>
          <cell r="F1636" t="str">
            <v>Each</v>
          </cell>
          <cell r="G1636">
            <v>325.5</v>
          </cell>
        </row>
        <row r="1637">
          <cell r="B1637">
            <v>1.1000000000000001</v>
          </cell>
          <cell r="C1637" t="str">
            <v>Nos</v>
          </cell>
          <cell r="D1637" t="str">
            <v>Mazdoor II class</v>
          </cell>
          <cell r="E1637">
            <v>534</v>
          </cell>
          <cell r="F1637" t="str">
            <v>Each</v>
          </cell>
          <cell r="G1637">
            <v>587.4</v>
          </cell>
        </row>
        <row r="1638">
          <cell r="D1638" t="str">
            <v>Total Per 10Sqm</v>
          </cell>
          <cell r="G1638">
            <v>2451.21</v>
          </cell>
        </row>
        <row r="1639">
          <cell r="D1639" t="str">
            <v>Rate Per Sqm</v>
          </cell>
          <cell r="G1639">
            <v>245.1</v>
          </cell>
        </row>
        <row r="1640">
          <cell r="D1640" t="str">
            <v>MAIN DATA</v>
          </cell>
        </row>
        <row r="1641">
          <cell r="B1641">
            <v>2.2500000000000003E-2</v>
          </cell>
          <cell r="C1641" t="str">
            <v>Cum</v>
          </cell>
          <cell r="D1641" t="str">
            <v>R .C. C. Concrete 1:2:4 without vibration</v>
          </cell>
          <cell r="E1641">
            <v>7120.2000000000007</v>
          </cell>
          <cell r="F1641" t="str">
            <v>Cum</v>
          </cell>
          <cell r="G1641">
            <v>160.19999999999999</v>
          </cell>
        </row>
        <row r="1642">
          <cell r="B1642">
            <v>1</v>
          </cell>
          <cell r="C1642" t="str">
            <v>use</v>
          </cell>
          <cell r="D1642" t="str">
            <v>Cost of mould</v>
          </cell>
          <cell r="E1642">
            <v>49</v>
          </cell>
          <cell r="F1642" t="str">
            <v>1 use</v>
          </cell>
          <cell r="G1642">
            <v>49</v>
          </cell>
        </row>
        <row r="1643">
          <cell r="B1643">
            <v>1</v>
          </cell>
          <cell r="C1643" t="str">
            <v>Sqm</v>
          </cell>
          <cell r="D1643" t="str">
            <v>Pointing with C.M.1:3</v>
          </cell>
          <cell r="E1643">
            <v>0</v>
          </cell>
          <cell r="F1643" t="str">
            <v>Sqm</v>
          </cell>
          <cell r="G1643">
            <v>0</v>
          </cell>
        </row>
        <row r="1644">
          <cell r="C1644" t="str">
            <v>LS</v>
          </cell>
          <cell r="D1644" t="str">
            <v>Add for finishing, curing, lifting and placing in position</v>
          </cell>
          <cell r="F1644" t="str">
            <v>LS</v>
          </cell>
          <cell r="G1644">
            <v>15.8</v>
          </cell>
        </row>
        <row r="1645">
          <cell r="D1645" t="str">
            <v>Rate for 0.45 sq.m.</v>
          </cell>
          <cell r="G1645">
            <v>225</v>
          </cell>
        </row>
        <row r="1646">
          <cell r="D1646" t="str">
            <v>Rate  for 1 sq.m.</v>
          </cell>
          <cell r="G1646">
            <v>500</v>
          </cell>
        </row>
        <row r="1647">
          <cell r="D1647" t="str">
            <v>Including pointing</v>
          </cell>
          <cell r="E1647">
            <v>245.1</v>
          </cell>
          <cell r="F1647">
            <v>500</v>
          </cell>
          <cell r="G1647">
            <v>745.1</v>
          </cell>
        </row>
        <row r="1685">
          <cell r="A1685">
            <v>25</v>
          </cell>
          <cell r="B1685">
            <v>6.1</v>
          </cell>
          <cell r="C1685" t="str">
            <v>Rm</v>
          </cell>
          <cell r="D1685" t="str">
            <v>Supplying, fabricating and fixing in position of Purlin made of  50 x 50mm square tube section 18 gauge including cutting, welding etc Complete with standard specification and as directed and as directed by the corporation officers. The Rate includes painting Two coats of I class Synthetic Enamel Paint over one coat of Red oxide primer.</v>
          </cell>
        </row>
        <row r="1686">
          <cell r="B1686">
            <v>6.1</v>
          </cell>
          <cell r="C1686" t="str">
            <v>Rm</v>
          </cell>
          <cell r="D1686" t="str">
            <v xml:space="preserve">Sp.wt of 50 x 50 mm square tube  </v>
          </cell>
          <cell r="E1686">
            <v>2.95</v>
          </cell>
          <cell r="F1686" t="str">
            <v>Kg / m</v>
          </cell>
          <cell r="G1686">
            <v>17.995000000000001</v>
          </cell>
        </row>
        <row r="1687">
          <cell r="B1687">
            <v>17.995000000000001</v>
          </cell>
          <cell r="C1687" t="str">
            <v>Kg</v>
          </cell>
          <cell r="D1687" t="str">
            <v xml:space="preserve">Cost of  50 x 50 mm square tube (P 44) </v>
          </cell>
          <cell r="E1687">
            <v>60.9</v>
          </cell>
          <cell r="F1687" t="str">
            <v>Kg</v>
          </cell>
          <cell r="G1687">
            <v>1095.9000000000001</v>
          </cell>
        </row>
        <row r="1688">
          <cell r="B1688">
            <v>0.2</v>
          </cell>
          <cell r="C1688" t="str">
            <v>Sqm</v>
          </cell>
          <cell r="D1688" t="str">
            <v xml:space="preserve">Painting two coats </v>
          </cell>
          <cell r="E1688" t="e">
            <v>#REF!</v>
          </cell>
          <cell r="F1688" t="str">
            <v>Sqm</v>
          </cell>
          <cell r="G1688" t="e">
            <v>#REF!</v>
          </cell>
        </row>
        <row r="1689">
          <cell r="B1689">
            <v>17.995000000000001</v>
          </cell>
          <cell r="C1689" t="str">
            <v>Kg</v>
          </cell>
          <cell r="D1689" t="str">
            <v>Hoisting and placing in position</v>
          </cell>
          <cell r="E1689">
            <v>20.9</v>
          </cell>
          <cell r="F1689" t="str">
            <v>Kg</v>
          </cell>
          <cell r="G1689">
            <v>376.1</v>
          </cell>
        </row>
        <row r="1690">
          <cell r="D1690" t="str">
            <v>Total Rate for 6.10 Rm</v>
          </cell>
          <cell r="G1690" t="e">
            <v>#REF!</v>
          </cell>
        </row>
        <row r="1691">
          <cell r="D1691" t="str">
            <v>Total Rate per Rm</v>
          </cell>
          <cell r="G1691" t="e">
            <v>#REF!</v>
          </cell>
        </row>
        <row r="1692">
          <cell r="D1692" t="str">
            <v>Total Rate per Kg</v>
          </cell>
          <cell r="G1692" t="e">
            <v>#REF!</v>
          </cell>
        </row>
        <row r="1694">
          <cell r="A1694">
            <v>26</v>
          </cell>
          <cell r="D1694" t="str">
            <v>Supplying and roofing with Galvo Aluminium sheet including cost of bolts, nuts and Washers etc.,</v>
          </cell>
        </row>
        <row r="1695">
          <cell r="B1695">
            <v>11</v>
          </cell>
          <cell r="C1695" t="str">
            <v>Sqm</v>
          </cell>
          <cell r="D1695" t="str">
            <v>Galvo Aluminium sheet 4.5mm tk (curved at end)</v>
          </cell>
          <cell r="E1695">
            <v>400</v>
          </cell>
          <cell r="F1695" t="str">
            <v>Sqm</v>
          </cell>
          <cell r="G1695">
            <v>4400</v>
          </cell>
        </row>
        <row r="1696">
          <cell r="B1696" t="str">
            <v>L.S</v>
          </cell>
          <cell r="D1696" t="str">
            <v>Cost of bolts,nuts,and washers</v>
          </cell>
          <cell r="F1696" t="str">
            <v>L.S</v>
          </cell>
          <cell r="G1696">
            <v>44</v>
          </cell>
        </row>
        <row r="1697">
          <cell r="B1697">
            <v>1.1000000000000001</v>
          </cell>
          <cell r="C1697" t="str">
            <v>Nos</v>
          </cell>
          <cell r="D1697" t="str">
            <v>Carpenter II class</v>
          </cell>
          <cell r="E1697">
            <v>932</v>
          </cell>
          <cell r="F1697" t="str">
            <v>Each</v>
          </cell>
          <cell r="G1697">
            <v>1025.2</v>
          </cell>
        </row>
        <row r="1698">
          <cell r="B1698">
            <v>2.2000000000000002</v>
          </cell>
          <cell r="C1698" t="str">
            <v>Nos</v>
          </cell>
          <cell r="D1698" t="str">
            <v>Fitter II class</v>
          </cell>
          <cell r="E1698">
            <v>839</v>
          </cell>
          <cell r="F1698" t="str">
            <v>Each</v>
          </cell>
          <cell r="G1698">
            <v>1845.8</v>
          </cell>
        </row>
        <row r="1699">
          <cell r="B1699">
            <v>3.2</v>
          </cell>
          <cell r="C1699" t="str">
            <v>Nos</v>
          </cell>
          <cell r="D1699" t="str">
            <v>Mazdoor cat.II</v>
          </cell>
          <cell r="E1699">
            <v>534</v>
          </cell>
          <cell r="F1699" t="str">
            <v>Each</v>
          </cell>
          <cell r="G1699">
            <v>1708.8</v>
          </cell>
        </row>
        <row r="1700">
          <cell r="D1700" t="str">
            <v>Total Rate per 10 Sqm</v>
          </cell>
          <cell r="G1700">
            <v>9023.7999999999993</v>
          </cell>
        </row>
        <row r="1701">
          <cell r="D1701" t="str">
            <v>Rate per  Sqm</v>
          </cell>
          <cell r="G1701">
            <v>902.4</v>
          </cell>
        </row>
        <row r="1703">
          <cell r="A1703">
            <v>15</v>
          </cell>
          <cell r="D1703" t="str">
            <v>Painting the wall surface with two coats of Plastic Emulsion Paint of approved quality including priming coat over base coat with white cement</v>
          </cell>
        </row>
        <row r="1704">
          <cell r="B1704">
            <v>1.8</v>
          </cell>
          <cell r="C1704" t="str">
            <v>Kg</v>
          </cell>
          <cell r="D1704" t="str">
            <v xml:space="preserve"> White Cement</v>
          </cell>
          <cell r="E1704">
            <v>22.6</v>
          </cell>
          <cell r="F1704" t="str">
            <v>Kg</v>
          </cell>
          <cell r="G1704">
            <v>40.68</v>
          </cell>
        </row>
        <row r="1705">
          <cell r="B1705">
            <v>0.25</v>
          </cell>
          <cell r="C1705" t="str">
            <v>Nos</v>
          </cell>
          <cell r="D1705" t="str">
            <v>Painter I class</v>
          </cell>
          <cell r="E1705">
            <v>797</v>
          </cell>
          <cell r="F1705" t="str">
            <v>Each</v>
          </cell>
          <cell r="G1705">
            <v>199.25</v>
          </cell>
        </row>
        <row r="1706">
          <cell r="B1706">
            <v>0.25</v>
          </cell>
          <cell r="C1706" t="str">
            <v>Nos</v>
          </cell>
          <cell r="D1706" t="str">
            <v>Mazdoor I class</v>
          </cell>
          <cell r="E1706">
            <v>651</v>
          </cell>
          <cell r="F1706" t="str">
            <v>Each</v>
          </cell>
          <cell r="G1706">
            <v>162.75</v>
          </cell>
        </row>
        <row r="1707">
          <cell r="B1707">
            <v>0.4</v>
          </cell>
          <cell r="C1707" t="str">
            <v>Nos</v>
          </cell>
          <cell r="D1707" t="str">
            <v>Mazdoor II class</v>
          </cell>
          <cell r="E1707">
            <v>534</v>
          </cell>
          <cell r="F1707" t="str">
            <v>Each</v>
          </cell>
          <cell r="G1707">
            <v>213.6</v>
          </cell>
        </row>
        <row r="1708">
          <cell r="D1708" t="str">
            <v>Add for brushes etc.,</v>
          </cell>
          <cell r="G1708">
            <v>8.136000000000001</v>
          </cell>
        </row>
        <row r="1709">
          <cell r="D1709" t="str">
            <v>Total rate per 10 Sqm</v>
          </cell>
          <cell r="G1709">
            <v>624.41599999999994</v>
          </cell>
        </row>
        <row r="1710">
          <cell r="D1710" t="str">
            <v>Rate per Sqm</v>
          </cell>
          <cell r="G1710">
            <v>62.5</v>
          </cell>
        </row>
        <row r="1711">
          <cell r="D1711" t="str">
            <v>Main Data</v>
          </cell>
        </row>
        <row r="1712">
          <cell r="B1712">
            <v>10</v>
          </cell>
          <cell r="C1712" t="str">
            <v>Sqm</v>
          </cell>
          <cell r="D1712" t="str">
            <v>White Cement one coat</v>
          </cell>
          <cell r="E1712">
            <v>62.5</v>
          </cell>
          <cell r="F1712" t="str">
            <v>Sqm</v>
          </cell>
          <cell r="G1712">
            <v>625</v>
          </cell>
        </row>
        <row r="1713">
          <cell r="B1713">
            <v>10</v>
          </cell>
          <cell r="C1713" t="str">
            <v>Sqm</v>
          </cell>
          <cell r="D1713" t="str">
            <v>Cleaning the plastered surface</v>
          </cell>
          <cell r="E1713">
            <v>3.5</v>
          </cell>
          <cell r="F1713" t="str">
            <v>Sqm</v>
          </cell>
          <cell r="G1713">
            <v>35</v>
          </cell>
        </row>
        <row r="1714">
          <cell r="B1714">
            <v>1.4</v>
          </cell>
          <cell r="C1714" t="str">
            <v>Lit</v>
          </cell>
          <cell r="D1714" t="str">
            <v>Plastic emulation paint</v>
          </cell>
          <cell r="E1714">
            <v>295.60000000000002</v>
          </cell>
          <cell r="F1714" t="str">
            <v>Lit</v>
          </cell>
          <cell r="G1714">
            <v>413.84</v>
          </cell>
        </row>
        <row r="1715">
          <cell r="B1715">
            <v>0.98</v>
          </cell>
          <cell r="C1715" t="str">
            <v>Lit</v>
          </cell>
          <cell r="D1715" t="str">
            <v>primer</v>
          </cell>
          <cell r="E1715">
            <v>147.5</v>
          </cell>
          <cell r="F1715" t="str">
            <v>Lit</v>
          </cell>
          <cell r="G1715">
            <v>144.55000000000001</v>
          </cell>
        </row>
        <row r="1716">
          <cell r="B1716">
            <v>2.2000000000000002</v>
          </cell>
          <cell r="C1716" t="str">
            <v>Nos</v>
          </cell>
          <cell r="D1716" t="str">
            <v>Painter I class</v>
          </cell>
          <cell r="E1716">
            <v>797</v>
          </cell>
          <cell r="F1716" t="str">
            <v>Each</v>
          </cell>
          <cell r="G1716">
            <v>1753.4</v>
          </cell>
        </row>
        <row r="1717">
          <cell r="D1717" t="str">
            <v>Sundries for brush etc</v>
          </cell>
          <cell r="G1717">
            <v>4.0199999999999996</v>
          </cell>
        </row>
        <row r="1718">
          <cell r="D1718" t="str">
            <v>Total Rate per 10 Sqm</v>
          </cell>
          <cell r="G1718">
            <v>2975.81</v>
          </cell>
        </row>
        <row r="1719">
          <cell r="D1719" t="str">
            <v>Rate per Sqm</v>
          </cell>
          <cell r="G1719">
            <v>297.60000000000002</v>
          </cell>
        </row>
        <row r="1720">
          <cell r="D1720" t="str">
            <v>Electrical Arrangements</v>
          </cell>
        </row>
        <row r="1721">
          <cell r="A1721">
            <v>27</v>
          </cell>
          <cell r="D1721" t="str">
            <v>Wiring with 2x1.5 sqmm PVC insulated unsheathed single core copper conductor of 1100v grade in suitable PVC rigid pipe concealed in wall and ceiling with PVC accessories in flush with wall with 3mm thick hylem sheert cover with TW switch box and 5A flush type switch and making good of the concealed portion with suidable colour for PVC concealed light point / fan point (for electronic requlator) SD 25</v>
          </cell>
        </row>
        <row r="1722">
          <cell r="D1722" t="str">
            <v>Labour Charges</v>
          </cell>
        </row>
        <row r="1723">
          <cell r="B1723">
            <v>1</v>
          </cell>
          <cell r="C1723" t="str">
            <v>No</v>
          </cell>
          <cell r="D1723" t="str">
            <v xml:space="preserve">Electrical maistry. </v>
          </cell>
          <cell r="E1723" t="e">
            <v>#REF!</v>
          </cell>
          <cell r="F1723" t="str">
            <v>Day</v>
          </cell>
          <cell r="G1723" t="e">
            <v>#REF!</v>
          </cell>
        </row>
        <row r="1724">
          <cell r="B1724">
            <v>2</v>
          </cell>
          <cell r="C1724" t="str">
            <v>Nos</v>
          </cell>
          <cell r="D1724" t="str">
            <v>Wireman Grade - I</v>
          </cell>
          <cell r="E1724" t="e">
            <v>#REF!</v>
          </cell>
          <cell r="F1724" t="str">
            <v>Day</v>
          </cell>
          <cell r="G1724" t="e">
            <v>#REF!</v>
          </cell>
        </row>
        <row r="1725">
          <cell r="B1725">
            <v>3</v>
          </cell>
          <cell r="C1725" t="str">
            <v>Nos</v>
          </cell>
          <cell r="D1725" t="str">
            <v>Wireman Grade - II</v>
          </cell>
          <cell r="E1725" t="e">
            <v>#REF!</v>
          </cell>
          <cell r="F1725" t="str">
            <v>Day</v>
          </cell>
          <cell r="G1725" t="e">
            <v>#REF!</v>
          </cell>
        </row>
        <row r="1726">
          <cell r="B1726">
            <v>4</v>
          </cell>
          <cell r="C1726" t="str">
            <v>Nos</v>
          </cell>
          <cell r="D1726" t="str">
            <v>Electrical helper</v>
          </cell>
          <cell r="E1726" t="e">
            <v>#REF!</v>
          </cell>
          <cell r="F1726" t="str">
            <v>Day</v>
          </cell>
          <cell r="G1726" t="e">
            <v>#REF!</v>
          </cell>
        </row>
        <row r="1727">
          <cell r="B1727">
            <v>2</v>
          </cell>
          <cell r="C1727" t="str">
            <v>Nos</v>
          </cell>
          <cell r="D1727" t="str">
            <v xml:space="preserve">Mason Grade 1 </v>
          </cell>
          <cell r="E1727" t="e">
            <v>#REF!</v>
          </cell>
          <cell r="F1727" t="str">
            <v>Each</v>
          </cell>
          <cell r="G1727" t="e">
            <v>#REF!</v>
          </cell>
        </row>
        <row r="1728">
          <cell r="B1728">
            <v>4</v>
          </cell>
          <cell r="C1728" t="str">
            <v>Nos</v>
          </cell>
          <cell r="D1728" t="str">
            <v xml:space="preserve">Mazdoor 1 Class </v>
          </cell>
          <cell r="E1728" t="e">
            <v>#REF!</v>
          </cell>
          <cell r="F1728" t="str">
            <v>Each</v>
          </cell>
          <cell r="G1728" t="e">
            <v>#REF!</v>
          </cell>
        </row>
        <row r="1729">
          <cell r="G1729" t="e">
            <v>#REF!</v>
          </cell>
        </row>
        <row r="1730">
          <cell r="D1730" t="str">
            <v>Labour Charges 8/9 x 2/3</v>
          </cell>
          <cell r="G1730" t="e">
            <v>#REF!</v>
          </cell>
        </row>
        <row r="1731">
          <cell r="D1731" t="str">
            <v>Main Data</v>
          </cell>
        </row>
        <row r="1732">
          <cell r="B1732">
            <v>90</v>
          </cell>
          <cell r="C1732" t="str">
            <v>Mtr</v>
          </cell>
          <cell r="D1732" t="str">
            <v xml:space="preserve">1.5 Sqmm (22/0.3) PVC insulated unsheathed SC Cu.Conductor  </v>
          </cell>
          <cell r="E1732">
            <v>13.4</v>
          </cell>
          <cell r="F1732" t="str">
            <v>Mtr</v>
          </cell>
          <cell r="G1732">
            <v>1206</v>
          </cell>
        </row>
        <row r="1733">
          <cell r="B1733">
            <v>45</v>
          </cell>
          <cell r="C1733" t="str">
            <v>Mtr</v>
          </cell>
          <cell r="D1733" t="str">
            <v xml:space="preserve">PVC rigid pipe 16mm (5/8") </v>
          </cell>
          <cell r="E1733">
            <v>11.7</v>
          </cell>
          <cell r="F1733" t="str">
            <v>Mtr</v>
          </cell>
          <cell r="G1733">
            <v>526.5</v>
          </cell>
        </row>
        <row r="1734">
          <cell r="B1734">
            <v>10</v>
          </cell>
          <cell r="C1734" t="str">
            <v>Nos</v>
          </cell>
          <cell r="D1734" t="str">
            <v xml:space="preserve">PVC bends 16mm                                    </v>
          </cell>
          <cell r="E1734">
            <v>2.7</v>
          </cell>
          <cell r="F1734" t="str">
            <v>Each</v>
          </cell>
          <cell r="G1734">
            <v>27</v>
          </cell>
        </row>
        <row r="1735">
          <cell r="B1735">
            <v>5</v>
          </cell>
          <cell r="C1735" t="str">
            <v>Nos</v>
          </cell>
          <cell r="D1735" t="str">
            <v xml:space="preserve">PVC Tees 16mm                                    </v>
          </cell>
          <cell r="E1735">
            <v>11.8</v>
          </cell>
          <cell r="F1735" t="str">
            <v>Dozen</v>
          </cell>
          <cell r="G1735">
            <v>4.92</v>
          </cell>
        </row>
        <row r="1736">
          <cell r="B1736">
            <v>5</v>
          </cell>
          <cell r="C1736" t="str">
            <v>Nos</v>
          </cell>
          <cell r="D1736" t="str">
            <v xml:space="preserve">5A SP flush type switch                          </v>
          </cell>
          <cell r="E1736">
            <v>188.9</v>
          </cell>
          <cell r="F1736" t="str">
            <v>Dozen</v>
          </cell>
          <cell r="G1736">
            <v>78.709999999999994</v>
          </cell>
        </row>
        <row r="1737">
          <cell r="B1737">
            <v>5</v>
          </cell>
          <cell r="C1737" t="str">
            <v>Nos</v>
          </cell>
          <cell r="D1737" t="str">
            <v xml:space="preserve">PVC junction box                                  </v>
          </cell>
          <cell r="E1737">
            <v>36.799999999999997</v>
          </cell>
          <cell r="F1737" t="str">
            <v>Dozen</v>
          </cell>
          <cell r="G1737">
            <v>15.33</v>
          </cell>
        </row>
        <row r="1738">
          <cell r="B1738">
            <v>5</v>
          </cell>
          <cell r="C1738" t="str">
            <v>Nos</v>
          </cell>
          <cell r="D1738" t="str">
            <v>3 way ceiling rose</v>
          </cell>
          <cell r="E1738">
            <v>13.5</v>
          </cell>
          <cell r="F1738" t="str">
            <v>Each</v>
          </cell>
          <cell r="G1738">
            <v>67.5</v>
          </cell>
        </row>
        <row r="1739">
          <cell r="B1739">
            <v>5</v>
          </cell>
          <cell r="C1739" t="str">
            <v>Nos</v>
          </cell>
          <cell r="D1739" t="str">
            <v xml:space="preserve">TW round block                                    </v>
          </cell>
          <cell r="E1739">
            <v>5.53</v>
          </cell>
          <cell r="F1739" t="str">
            <v>Each</v>
          </cell>
          <cell r="G1739">
            <v>27.65</v>
          </cell>
        </row>
        <row r="1740">
          <cell r="B1740">
            <v>5</v>
          </cell>
          <cell r="C1740" t="str">
            <v>Nos</v>
          </cell>
          <cell r="D1740" t="str">
            <v>TW switch box (100 x 100 x 113mm) (SR)</v>
          </cell>
          <cell r="E1740">
            <v>15</v>
          </cell>
          <cell r="F1740" t="str">
            <v>Each</v>
          </cell>
          <cell r="G1740">
            <v>75</v>
          </cell>
        </row>
        <row r="1741">
          <cell r="B1741">
            <v>1</v>
          </cell>
          <cell r="C1741" t="str">
            <v>No</v>
          </cell>
          <cell r="D1741" t="str">
            <v>TW junction box 150 x 150 x 113mm flush type</v>
          </cell>
          <cell r="E1741">
            <v>17.25</v>
          </cell>
          <cell r="F1741" t="str">
            <v>Each</v>
          </cell>
          <cell r="G1741">
            <v>17.25</v>
          </cell>
        </row>
        <row r="1742">
          <cell r="B1742">
            <v>5</v>
          </cell>
          <cell r="C1742" t="str">
            <v>Nos</v>
          </cell>
          <cell r="D1742" t="str">
            <v>Hylem sheet 100 x 100x 3mm</v>
          </cell>
          <cell r="E1742">
            <v>5.63</v>
          </cell>
          <cell r="F1742" t="str">
            <v>Each</v>
          </cell>
          <cell r="G1742">
            <v>28.15</v>
          </cell>
        </row>
        <row r="1743">
          <cell r="B1743">
            <v>1</v>
          </cell>
          <cell r="C1743" t="str">
            <v>No</v>
          </cell>
          <cell r="D1743" t="str">
            <v xml:space="preserve">Hylem sheet (150 x 150x 3 mm)                                </v>
          </cell>
          <cell r="E1743">
            <v>12.67</v>
          </cell>
          <cell r="F1743" t="str">
            <v>Each</v>
          </cell>
          <cell r="G1743">
            <v>12.67</v>
          </cell>
        </row>
        <row r="1744">
          <cell r="B1744">
            <v>1.25</v>
          </cell>
          <cell r="C1744" t="str">
            <v>Bag</v>
          </cell>
          <cell r="D1744" t="str">
            <v>Cement.</v>
          </cell>
          <cell r="E1744">
            <v>302</v>
          </cell>
          <cell r="F1744" t="str">
            <v>Bag</v>
          </cell>
          <cell r="G1744">
            <v>377.5</v>
          </cell>
        </row>
        <row r="1745">
          <cell r="B1745" t="str">
            <v>5</v>
          </cell>
          <cell r="C1745" t="str">
            <v>Bag</v>
          </cell>
          <cell r="D1745" t="str">
            <v>C.S.Sand (M.Sand)</v>
          </cell>
          <cell r="E1745">
            <v>83.25</v>
          </cell>
          <cell r="F1745" t="str">
            <v>Bag</v>
          </cell>
          <cell r="G1745">
            <v>416.25</v>
          </cell>
        </row>
        <row r="1746">
          <cell r="D1746" t="str">
            <v xml:space="preserve">Subtotal </v>
          </cell>
          <cell r="G1746">
            <v>2880.4300000000003</v>
          </cell>
        </row>
        <row r="1747">
          <cell r="D1747" t="str">
            <v>Add 1 % Sundries etc.</v>
          </cell>
          <cell r="G1747">
            <v>28.804300000000005</v>
          </cell>
        </row>
        <row r="1748">
          <cell r="D1748" t="str">
            <v xml:space="preserve">Labour Charges </v>
          </cell>
          <cell r="G1748" t="e">
            <v>#REF!</v>
          </cell>
        </row>
        <row r="1749">
          <cell r="D1749" t="str">
            <v xml:space="preserve">Rate per  5 points </v>
          </cell>
          <cell r="G1749" t="e">
            <v>#REF!</v>
          </cell>
        </row>
        <row r="1750">
          <cell r="D1750" t="str">
            <v xml:space="preserve">Rate per point </v>
          </cell>
          <cell r="G1750" t="e">
            <v>#REF!</v>
          </cell>
        </row>
        <row r="1752">
          <cell r="A1752">
            <v>28</v>
          </cell>
          <cell r="D1752" t="str">
            <v xml:space="preserve">Wiring with 2x1.5 sqmm (22x0.3)  PVC insulated unsheathed single core copper conductor of 1100v.grade in suitable PVC rigid pipe concealed in wall and ceiling with PVC accessories in flush with wall with 150mmx100mmx1.13mm T.W switch box with 3mm thick hylum sheet cover for 5A 3 pin earth wire 14 SWG TC concealed PVC plug point SD 38.  </v>
          </cell>
        </row>
        <row r="1753">
          <cell r="B1753">
            <v>90</v>
          </cell>
          <cell r="C1753" t="str">
            <v>Mts</v>
          </cell>
          <cell r="D1753" t="str">
            <v xml:space="preserve">1.5sqmm (22/0.3) PVC insulated unsheathed SC Cu.cable  </v>
          </cell>
          <cell r="E1753">
            <v>13.4</v>
          </cell>
          <cell r="F1753" t="str">
            <v>Mt</v>
          </cell>
          <cell r="G1753">
            <v>1206</v>
          </cell>
        </row>
        <row r="1754">
          <cell r="B1754">
            <v>45</v>
          </cell>
          <cell r="C1754" t="str">
            <v>Mts</v>
          </cell>
          <cell r="D1754" t="str">
            <v>PVC rigid  pipe 16 mm</v>
          </cell>
          <cell r="E1754">
            <v>11.7</v>
          </cell>
          <cell r="F1754" t="str">
            <v>Mt</v>
          </cell>
          <cell r="G1754">
            <v>526.5</v>
          </cell>
        </row>
        <row r="1755">
          <cell r="B1755">
            <v>8</v>
          </cell>
          <cell r="C1755" t="str">
            <v>Nos</v>
          </cell>
          <cell r="D1755" t="str">
            <v>PVC Bends 16 mm</v>
          </cell>
          <cell r="E1755">
            <v>2.7</v>
          </cell>
          <cell r="F1755" t="str">
            <v>Each</v>
          </cell>
          <cell r="G1755">
            <v>21.6</v>
          </cell>
        </row>
        <row r="1756">
          <cell r="B1756">
            <v>4</v>
          </cell>
          <cell r="C1756" t="str">
            <v>Nos</v>
          </cell>
          <cell r="D1756" t="str">
            <v>PVC Tees 16 mm</v>
          </cell>
          <cell r="E1756">
            <v>11.8</v>
          </cell>
          <cell r="F1756" t="str">
            <v>Doz</v>
          </cell>
          <cell r="G1756">
            <v>3.93</v>
          </cell>
        </row>
        <row r="1757">
          <cell r="B1757">
            <v>8</v>
          </cell>
          <cell r="C1757" t="str">
            <v>Nos</v>
          </cell>
          <cell r="D1757" t="str">
            <v>TW Switch box 150 x 100 x 113 mm (flush type)</v>
          </cell>
          <cell r="E1757">
            <v>17.05</v>
          </cell>
          <cell r="F1757" t="str">
            <v>Each</v>
          </cell>
          <cell r="G1757">
            <v>136.4</v>
          </cell>
        </row>
        <row r="1758">
          <cell r="B1758">
            <v>8</v>
          </cell>
          <cell r="C1758" t="str">
            <v>Nos</v>
          </cell>
          <cell r="D1758" t="str">
            <v>Hylern sheet 150 x 100 X 3 mm</v>
          </cell>
          <cell r="E1758">
            <v>8.4499999999999993</v>
          </cell>
          <cell r="F1758" t="str">
            <v>Each</v>
          </cell>
          <cell r="G1758">
            <v>67.599999999999994</v>
          </cell>
        </row>
        <row r="1759">
          <cell r="B1759">
            <v>8</v>
          </cell>
          <cell r="C1759" t="str">
            <v>Nos</v>
          </cell>
          <cell r="D1759" t="str">
            <v>5A 3 pin and 2pin combined flush type wall socket</v>
          </cell>
          <cell r="E1759">
            <v>23.5</v>
          </cell>
          <cell r="F1759" t="str">
            <v>Each</v>
          </cell>
          <cell r="G1759">
            <v>188</v>
          </cell>
        </row>
        <row r="1760">
          <cell r="B1760">
            <v>8</v>
          </cell>
          <cell r="C1760" t="str">
            <v>Nos</v>
          </cell>
          <cell r="D1760" t="str">
            <v>5A flush type switch</v>
          </cell>
          <cell r="E1760">
            <v>188.9</v>
          </cell>
          <cell r="F1760" t="str">
            <v>Doz</v>
          </cell>
          <cell r="G1760">
            <v>125.93</v>
          </cell>
        </row>
        <row r="1761">
          <cell r="B1761">
            <v>1.35</v>
          </cell>
          <cell r="C1761" t="str">
            <v>Kg</v>
          </cell>
          <cell r="D1761" t="str">
            <v>14 SWG TC wire</v>
          </cell>
          <cell r="E1761">
            <v>508</v>
          </cell>
          <cell r="F1761" t="str">
            <v>Kg</v>
          </cell>
          <cell r="G1761">
            <v>685.8</v>
          </cell>
        </row>
        <row r="1762">
          <cell r="B1762" t="str">
            <v xml:space="preserve">1 1/4 </v>
          </cell>
          <cell r="C1762" t="str">
            <v>Bag</v>
          </cell>
          <cell r="D1762" t="str">
            <v>Cement</v>
          </cell>
          <cell r="E1762">
            <v>302</v>
          </cell>
          <cell r="F1762" t="str">
            <v>Bag</v>
          </cell>
          <cell r="G1762">
            <v>377.5</v>
          </cell>
        </row>
        <row r="1763">
          <cell r="B1763">
            <v>5</v>
          </cell>
          <cell r="C1763" t="str">
            <v>Bag</v>
          </cell>
          <cell r="D1763" t="str">
            <v>C.S.Sand (M.Sand)</v>
          </cell>
          <cell r="E1763">
            <v>83.25</v>
          </cell>
          <cell r="F1763" t="str">
            <v>Bag</v>
          </cell>
          <cell r="G1763">
            <v>416.25</v>
          </cell>
        </row>
        <row r="1764">
          <cell r="G1764">
            <v>3755.5099999999993</v>
          </cell>
        </row>
        <row r="1765">
          <cell r="D1765" t="str">
            <v>Add 1 % sundries etc.</v>
          </cell>
          <cell r="G1765">
            <v>37.555099999999996</v>
          </cell>
        </row>
        <row r="1766">
          <cell r="D1766" t="str">
            <v>Labour Charges 2/3 of SD 25( 6026.00)</v>
          </cell>
          <cell r="G1766" t="e">
            <v>#REF!</v>
          </cell>
        </row>
        <row r="1767">
          <cell r="G1767" t="e">
            <v>#REF!</v>
          </cell>
        </row>
        <row r="1768">
          <cell r="D1768" t="str">
            <v>Rate per point =  8092.37 /8</v>
          </cell>
          <cell r="G1768" t="e">
            <v>#REF!</v>
          </cell>
        </row>
        <row r="1769">
          <cell r="D1769" t="str">
            <v>Say Rs.</v>
          </cell>
          <cell r="G1769" t="e">
            <v>#REF!</v>
          </cell>
        </row>
        <row r="1771">
          <cell r="A1771">
            <v>29</v>
          </cell>
          <cell r="D1771" t="str">
            <v>Supply and fixing of 8 way Single Pole and Neutral MCB sheet steel enclosure Distribution Board with 1No 32 Amps DP MCB as incoming and 6 Nos 6 Amps to 32 Amps SP MCB as outgoing in flush with wall and making good of the concealed portion with earth connection only. The MCB DB and MCBs should be with ISI mark like Standard/ HPL/ Havells/ Indo Asian make. SD 167</v>
          </cell>
        </row>
        <row r="1772">
          <cell r="D1772" t="str">
            <v>Labour Charges</v>
          </cell>
        </row>
        <row r="1773">
          <cell r="B1773">
            <v>1</v>
          </cell>
          <cell r="C1773" t="str">
            <v>No</v>
          </cell>
          <cell r="D1773" t="str">
            <v>Wireman Grade - I</v>
          </cell>
          <cell r="E1773" t="e">
            <v>#REF!</v>
          </cell>
          <cell r="F1773" t="str">
            <v>Day</v>
          </cell>
          <cell r="G1773" t="e">
            <v>#REF!</v>
          </cell>
        </row>
        <row r="1774">
          <cell r="B1774">
            <v>1</v>
          </cell>
          <cell r="C1774" t="str">
            <v>No</v>
          </cell>
          <cell r="D1774" t="str">
            <v>Wireman Grade - II</v>
          </cell>
          <cell r="E1774" t="e">
            <v>#REF!</v>
          </cell>
          <cell r="F1774" t="str">
            <v>Day</v>
          </cell>
          <cell r="G1774" t="e">
            <v>#REF!</v>
          </cell>
        </row>
        <row r="1775">
          <cell r="B1775">
            <v>1</v>
          </cell>
          <cell r="C1775" t="str">
            <v>No</v>
          </cell>
          <cell r="D1775" t="str">
            <v>Electrical helper</v>
          </cell>
          <cell r="E1775" t="e">
            <v>#REF!</v>
          </cell>
          <cell r="F1775" t="str">
            <v>Day</v>
          </cell>
          <cell r="G1775" t="e">
            <v>#REF!</v>
          </cell>
        </row>
        <row r="1776">
          <cell r="G1776" t="e">
            <v>#REF!</v>
          </cell>
        </row>
        <row r="1777">
          <cell r="D1777" t="str">
            <v>Labour Charges 1149/2</v>
          </cell>
          <cell r="G1777" t="e">
            <v>#REF!</v>
          </cell>
        </row>
        <row r="1779">
          <cell r="D1779" t="str">
            <v>Main Data</v>
          </cell>
        </row>
        <row r="1780">
          <cell r="B1780">
            <v>1</v>
          </cell>
          <cell r="C1780" t="str">
            <v>No.</v>
          </cell>
          <cell r="D1780" t="str">
            <v>8 way single pole and neutral MCB Distribution board.</v>
          </cell>
          <cell r="E1780">
            <v>780</v>
          </cell>
          <cell r="F1780" t="str">
            <v>Each</v>
          </cell>
          <cell r="G1780">
            <v>780</v>
          </cell>
        </row>
        <row r="1781">
          <cell r="B1781">
            <v>1</v>
          </cell>
          <cell r="C1781" t="str">
            <v>No.</v>
          </cell>
          <cell r="D1781" t="str">
            <v>32A DP MCB</v>
          </cell>
          <cell r="E1781">
            <v>416</v>
          </cell>
          <cell r="F1781" t="str">
            <v>Each</v>
          </cell>
          <cell r="G1781">
            <v>416</v>
          </cell>
        </row>
        <row r="1782">
          <cell r="B1782">
            <v>6</v>
          </cell>
          <cell r="C1782" t="str">
            <v>Nos.</v>
          </cell>
          <cell r="D1782" t="str">
            <v>6A to 32A SP MCB</v>
          </cell>
          <cell r="E1782">
            <v>125</v>
          </cell>
          <cell r="F1782" t="str">
            <v>Each</v>
          </cell>
          <cell r="G1782">
            <v>750</v>
          </cell>
        </row>
        <row r="1783">
          <cell r="B1783" t="str">
            <v>LS</v>
          </cell>
          <cell r="D1783" t="str">
            <v>Wall cutting, grouting, flushing etc.</v>
          </cell>
          <cell r="E1783">
            <v>47.9</v>
          </cell>
          <cell r="F1783" t="str">
            <v>LS</v>
          </cell>
          <cell r="G1783">
            <v>47.9</v>
          </cell>
        </row>
        <row r="1784">
          <cell r="B1784">
            <v>1</v>
          </cell>
          <cell r="C1784" t="str">
            <v>No</v>
          </cell>
          <cell r="D1784" t="str">
            <v>Earth connecction</v>
          </cell>
          <cell r="E1784">
            <v>19</v>
          </cell>
          <cell r="G1784">
            <v>19</v>
          </cell>
        </row>
        <row r="1785">
          <cell r="D1785" t="str">
            <v>Total</v>
          </cell>
          <cell r="G1785">
            <v>2012.9</v>
          </cell>
        </row>
        <row r="1786">
          <cell r="D1786" t="str">
            <v>ADD: 1 % Sundries etc,</v>
          </cell>
          <cell r="G1786">
            <v>20.129000000000001</v>
          </cell>
        </row>
        <row r="1787">
          <cell r="D1787" t="str">
            <v xml:space="preserve">Labour Charges  </v>
          </cell>
          <cell r="G1787" t="e">
            <v>#REF!</v>
          </cell>
        </row>
        <row r="1788">
          <cell r="D1788" t="str">
            <v>Rate per Each</v>
          </cell>
          <cell r="G1788" t="e">
            <v>#REF!</v>
          </cell>
        </row>
        <row r="1789">
          <cell r="D1789" t="str">
            <v>Say Rs.</v>
          </cell>
          <cell r="G1789" t="e">
            <v>#REF!</v>
          </cell>
        </row>
        <row r="1791">
          <cell r="A1791">
            <v>30</v>
          </cell>
          <cell r="D1791" t="str">
            <v>Supply and fixing of TNEB Meter Board suitable for 32A Single Phase service connection with 32A Fuse unit (500V), 32A Neutral link and earth link (1inch x 1/8inch Copper flat) on TW plank of size 375mm x 300mm x 19mm with supporting TW reepers of 1inch thick on either side with painting with suitable bolt and nuts for fixing the TW plank on wall with earth connection and interconnection with 7/20 PVC insulated copper wire from EB meter to fuse unit. SD 125</v>
          </cell>
        </row>
        <row r="1792">
          <cell r="D1792" t="str">
            <v>Labour Charges</v>
          </cell>
        </row>
        <row r="1793">
          <cell r="B1793">
            <v>1</v>
          </cell>
          <cell r="C1793" t="str">
            <v>No.</v>
          </cell>
          <cell r="D1793" t="str">
            <v>Wireman Gr. I</v>
          </cell>
          <cell r="E1793" t="e">
            <v>#REF!</v>
          </cell>
          <cell r="F1793" t="str">
            <v>Each</v>
          </cell>
          <cell r="G1793" t="e">
            <v>#REF!</v>
          </cell>
        </row>
        <row r="1794">
          <cell r="B1794">
            <v>3</v>
          </cell>
          <cell r="C1794" t="str">
            <v>Nos.</v>
          </cell>
          <cell r="D1794" t="str">
            <v>Asst.wireman</v>
          </cell>
          <cell r="E1794" t="e">
            <v>#REF!</v>
          </cell>
          <cell r="F1794" t="str">
            <v>Each</v>
          </cell>
          <cell r="G1794" t="e">
            <v>#REF!</v>
          </cell>
        </row>
        <row r="1795">
          <cell r="G1795" t="e">
            <v>#REF!</v>
          </cell>
        </row>
        <row r="1796">
          <cell r="D1796" t="str">
            <v>Main Data</v>
          </cell>
        </row>
        <row r="1797">
          <cell r="B1797">
            <v>1</v>
          </cell>
          <cell r="C1797" t="str">
            <v>No</v>
          </cell>
          <cell r="D1797" t="str">
            <v>TW Plank of size 375mm x 300mm x 19mm with supporting reepers of 1" thick on both side with painting and with bolt , nut&amp; washer</v>
          </cell>
          <cell r="E1797">
            <v>235.35</v>
          </cell>
          <cell r="F1797" t="str">
            <v>Each</v>
          </cell>
          <cell r="G1797">
            <v>235.35</v>
          </cell>
        </row>
        <row r="1798">
          <cell r="B1798">
            <v>1</v>
          </cell>
          <cell r="C1798" t="str">
            <v>No</v>
          </cell>
          <cell r="D1798" t="str">
            <v>32A fuse unit (500V)</v>
          </cell>
          <cell r="E1798">
            <v>82.8</v>
          </cell>
          <cell r="F1798" t="str">
            <v>Each</v>
          </cell>
          <cell r="G1798">
            <v>82.8</v>
          </cell>
        </row>
        <row r="1799">
          <cell r="B1799">
            <v>1</v>
          </cell>
          <cell r="C1799" t="str">
            <v>No</v>
          </cell>
          <cell r="D1799" t="str">
            <v xml:space="preserve">32A Neutral Link </v>
          </cell>
          <cell r="E1799">
            <v>36.9</v>
          </cell>
          <cell r="F1799" t="str">
            <v>Each</v>
          </cell>
          <cell r="G1799">
            <v>36.9</v>
          </cell>
        </row>
        <row r="1800">
          <cell r="B1800">
            <v>1</v>
          </cell>
          <cell r="C1800" t="str">
            <v>No</v>
          </cell>
          <cell r="D1800" t="str">
            <v>Earth Link (1"x1/8") copper flat</v>
          </cell>
          <cell r="E1800">
            <v>23.05</v>
          </cell>
          <cell r="F1800" t="str">
            <v>Each</v>
          </cell>
          <cell r="G1800">
            <v>23.05</v>
          </cell>
        </row>
        <row r="1801">
          <cell r="B1801" t="str">
            <v>LS</v>
          </cell>
          <cell r="D1801" t="str">
            <v>Earth connection</v>
          </cell>
          <cell r="E1801">
            <v>19</v>
          </cell>
          <cell r="F1801" t="str">
            <v>LS</v>
          </cell>
          <cell r="G1801">
            <v>19</v>
          </cell>
        </row>
        <row r="1802">
          <cell r="B1802">
            <v>2.5</v>
          </cell>
          <cell r="C1802" t="str">
            <v>Mtr</v>
          </cell>
          <cell r="D1802" t="str">
            <v>Inter connection with 7/20 PVC insulated copper wire</v>
          </cell>
          <cell r="E1802">
            <v>48.9</v>
          </cell>
          <cell r="F1802" t="str">
            <v>Mtr</v>
          </cell>
          <cell r="G1802">
            <v>122.25</v>
          </cell>
        </row>
        <row r="1803">
          <cell r="G1803">
            <v>519.34999999999991</v>
          </cell>
        </row>
        <row r="1804">
          <cell r="D1804" t="str">
            <v>1% Sundries etc</v>
          </cell>
          <cell r="G1804">
            <v>5.1934999999999993</v>
          </cell>
        </row>
        <row r="1805">
          <cell r="D1805" t="str">
            <v>Labour Charges 1509 / 10</v>
          </cell>
          <cell r="G1805" t="e">
            <v>#REF!</v>
          </cell>
        </row>
        <row r="1806">
          <cell r="D1806" t="str">
            <v>Rate per Each</v>
          </cell>
          <cell r="G1806" t="e">
            <v>#REF!</v>
          </cell>
        </row>
        <row r="1807">
          <cell r="D1807" t="str">
            <v>Say  Rs</v>
          </cell>
          <cell r="G1807" t="e">
            <v>#REF!</v>
          </cell>
        </row>
        <row r="1809">
          <cell r="A1809">
            <v>31</v>
          </cell>
          <cell r="D1809" t="str">
            <v>Supply and run off 2 of 4 Sq.mm (56/0.3) PVC insulated SC unsheathed copper conductor of 1100Vgrade in suitable PVC rigid pipe concealed in wall and ceiling with continuous earth wire connection of 14SWG TC wire and making good of the concealed portion with suitable colour. SD 57</v>
          </cell>
        </row>
        <row r="1810">
          <cell r="D1810" t="str">
            <v>Labour Charges</v>
          </cell>
        </row>
        <row r="1811">
          <cell r="B1811">
            <v>1</v>
          </cell>
          <cell r="C1811" t="str">
            <v>No</v>
          </cell>
          <cell r="D1811" t="str">
            <v xml:space="preserve">Electrical maistry. </v>
          </cell>
          <cell r="E1811" t="e">
            <v>#REF!</v>
          </cell>
          <cell r="F1811" t="str">
            <v>Day</v>
          </cell>
          <cell r="G1811" t="e">
            <v>#REF!</v>
          </cell>
        </row>
        <row r="1812">
          <cell r="B1812">
            <v>2</v>
          </cell>
          <cell r="C1812" t="str">
            <v>Nos</v>
          </cell>
          <cell r="D1812" t="str">
            <v>Wireman Grade - I</v>
          </cell>
          <cell r="E1812" t="e">
            <v>#REF!</v>
          </cell>
          <cell r="F1812" t="str">
            <v>Each</v>
          </cell>
          <cell r="G1812" t="e">
            <v>#REF!</v>
          </cell>
        </row>
        <row r="1813">
          <cell r="B1813">
            <v>3</v>
          </cell>
          <cell r="C1813" t="str">
            <v>Nos</v>
          </cell>
          <cell r="D1813" t="str">
            <v>Wireman Grade - II</v>
          </cell>
          <cell r="E1813" t="e">
            <v>#REF!</v>
          </cell>
          <cell r="F1813" t="str">
            <v>Each</v>
          </cell>
          <cell r="G1813" t="e">
            <v>#REF!</v>
          </cell>
        </row>
        <row r="1814">
          <cell r="B1814">
            <v>4</v>
          </cell>
          <cell r="C1814" t="str">
            <v>Nos</v>
          </cell>
          <cell r="D1814" t="str">
            <v>Electrical helper</v>
          </cell>
          <cell r="E1814" t="e">
            <v>#REF!</v>
          </cell>
          <cell r="F1814" t="str">
            <v>Each</v>
          </cell>
          <cell r="G1814" t="e">
            <v>#REF!</v>
          </cell>
        </row>
        <row r="1815">
          <cell r="B1815">
            <v>2</v>
          </cell>
          <cell r="C1815" t="str">
            <v>Nos</v>
          </cell>
          <cell r="D1815" t="str">
            <v xml:space="preserve">Mason Grade 1 </v>
          </cell>
          <cell r="E1815" t="e">
            <v>#REF!</v>
          </cell>
          <cell r="F1815" t="str">
            <v>Each</v>
          </cell>
          <cell r="G1815" t="e">
            <v>#REF!</v>
          </cell>
        </row>
        <row r="1816">
          <cell r="B1816">
            <v>4</v>
          </cell>
          <cell r="C1816" t="str">
            <v>Nos</v>
          </cell>
          <cell r="D1816" t="str">
            <v xml:space="preserve">Mazdoor 1 Class </v>
          </cell>
          <cell r="E1816" t="e">
            <v>#REF!</v>
          </cell>
          <cell r="F1816" t="str">
            <v>Each</v>
          </cell>
          <cell r="G1816" t="e">
            <v>#REF!</v>
          </cell>
        </row>
        <row r="1817">
          <cell r="G1817" t="e">
            <v>#REF!</v>
          </cell>
        </row>
        <row r="1818">
          <cell r="D1818" t="str">
            <v>Main Data</v>
          </cell>
        </row>
        <row r="1819">
          <cell r="B1819">
            <v>180</v>
          </cell>
          <cell r="C1819" t="str">
            <v>Mts</v>
          </cell>
          <cell r="D1819" t="str">
            <v>4 sq.mm (56/0.3) PVC unsheathed SC Cu.cable</v>
          </cell>
          <cell r="E1819">
            <v>33</v>
          </cell>
          <cell r="F1819" t="str">
            <v>Mtr</v>
          </cell>
          <cell r="G1819">
            <v>5940</v>
          </cell>
        </row>
        <row r="1820">
          <cell r="B1820">
            <v>90</v>
          </cell>
          <cell r="C1820" t="str">
            <v>Mts</v>
          </cell>
          <cell r="D1820" t="str">
            <v>PVC rigid pipe 19mm</v>
          </cell>
          <cell r="E1820">
            <v>17.100000000000001</v>
          </cell>
          <cell r="F1820" t="str">
            <v>Mtr</v>
          </cell>
          <cell r="G1820">
            <v>1539</v>
          </cell>
        </row>
        <row r="1821">
          <cell r="B1821">
            <v>2.7</v>
          </cell>
          <cell r="C1821" t="str">
            <v>Kg</v>
          </cell>
          <cell r="D1821" t="str">
            <v>14 SWG TC Wire</v>
          </cell>
          <cell r="E1821">
            <v>508</v>
          </cell>
          <cell r="F1821" t="str">
            <v>KG</v>
          </cell>
          <cell r="G1821">
            <v>1371.6</v>
          </cell>
        </row>
        <row r="1822">
          <cell r="B1822">
            <v>2.5</v>
          </cell>
          <cell r="C1822" t="str">
            <v>Bag</v>
          </cell>
          <cell r="D1822" t="str">
            <v xml:space="preserve">Cement </v>
          </cell>
          <cell r="E1822">
            <v>302</v>
          </cell>
          <cell r="F1822" t="str">
            <v>Bag</v>
          </cell>
          <cell r="G1822">
            <v>755</v>
          </cell>
        </row>
        <row r="1823">
          <cell r="B1823">
            <v>10</v>
          </cell>
          <cell r="C1823" t="str">
            <v>Bag</v>
          </cell>
          <cell r="D1823" t="str">
            <v>C.S.Sand (M.Sand)</v>
          </cell>
          <cell r="E1823">
            <v>83.25</v>
          </cell>
          <cell r="F1823" t="str">
            <v>Bag</v>
          </cell>
          <cell r="G1823">
            <v>832.5</v>
          </cell>
        </row>
        <row r="1824">
          <cell r="G1824">
            <v>10438.1</v>
          </cell>
        </row>
        <row r="1825">
          <cell r="D1825" t="str">
            <v>Add 0.5% sundries etc</v>
          </cell>
          <cell r="G1825">
            <v>52.1905</v>
          </cell>
        </row>
        <row r="1826">
          <cell r="D1826" t="str">
            <v xml:space="preserve">Labour Charges </v>
          </cell>
          <cell r="G1826" t="e">
            <v>#REF!</v>
          </cell>
        </row>
        <row r="1827">
          <cell r="D1827" t="str">
            <v xml:space="preserve">Rate per 90 metres </v>
          </cell>
          <cell r="G1827" t="e">
            <v>#REF!</v>
          </cell>
        </row>
        <row r="1828">
          <cell r="D1828" t="str">
            <v xml:space="preserve">Rate per metre </v>
          </cell>
          <cell r="G1828" t="e">
            <v>#REF!</v>
          </cell>
        </row>
        <row r="1829">
          <cell r="A1829">
            <v>32</v>
          </cell>
          <cell r="D1829" t="str">
            <v xml:space="preserve">Supply and run off 2 of 4 Sq.mm (56/0.3) PVC insulated SC unsheathed copper conductor of 1100V grade on 7/20 GI bearer wire for service connection mains.    SD 65           </v>
          </cell>
        </row>
        <row r="1830">
          <cell r="D1830" t="str">
            <v>Labour Charges</v>
          </cell>
        </row>
        <row r="1831">
          <cell r="B1831">
            <v>1</v>
          </cell>
          <cell r="C1831" t="str">
            <v>No.</v>
          </cell>
          <cell r="D1831" t="str">
            <v xml:space="preserve">Wireman Gr.1 </v>
          </cell>
          <cell r="E1831" t="e">
            <v>#REF!</v>
          </cell>
          <cell r="F1831" t="str">
            <v>Each</v>
          </cell>
          <cell r="G1831" t="e">
            <v>#REF!</v>
          </cell>
        </row>
        <row r="1832">
          <cell r="B1832">
            <v>2</v>
          </cell>
          <cell r="C1832" t="str">
            <v>Nos.</v>
          </cell>
          <cell r="D1832" t="str">
            <v xml:space="preserve">Wireman Gr.11 </v>
          </cell>
          <cell r="E1832" t="e">
            <v>#REF!</v>
          </cell>
          <cell r="F1832" t="str">
            <v>Each</v>
          </cell>
          <cell r="G1832" t="e">
            <v>#REF!</v>
          </cell>
        </row>
        <row r="1833">
          <cell r="B1833">
            <v>3</v>
          </cell>
          <cell r="C1833" t="str">
            <v>Nos.</v>
          </cell>
          <cell r="D1833" t="str">
            <v>Helper</v>
          </cell>
          <cell r="E1833" t="e">
            <v>#REF!</v>
          </cell>
          <cell r="F1833" t="str">
            <v>Each</v>
          </cell>
          <cell r="G1833" t="e">
            <v>#REF!</v>
          </cell>
        </row>
        <row r="1834">
          <cell r="G1834" t="e">
            <v>#REF!</v>
          </cell>
        </row>
        <row r="1835">
          <cell r="D1835" t="str">
            <v>Main Data</v>
          </cell>
        </row>
        <row r="1836">
          <cell r="B1836">
            <v>180</v>
          </cell>
          <cell r="C1836" t="str">
            <v>Mts</v>
          </cell>
          <cell r="D1836" t="str">
            <v>4.0sq.mm (56/0.3) PVC unsheathed SC Cu. Cable Cu. Conductor of 1100V grade</v>
          </cell>
          <cell r="E1836">
            <v>33</v>
          </cell>
          <cell r="F1836" t="str">
            <v>Mts</v>
          </cell>
          <cell r="G1836">
            <v>5940</v>
          </cell>
        </row>
        <row r="1837">
          <cell r="B1837">
            <v>4</v>
          </cell>
          <cell r="C1837" t="str">
            <v>Kgs</v>
          </cell>
          <cell r="D1837" t="str">
            <v>7/20 stay wire (bearer wire)</v>
          </cell>
          <cell r="E1837">
            <v>81.849999999999994</v>
          </cell>
          <cell r="F1837" t="str">
            <v>KG</v>
          </cell>
          <cell r="G1837">
            <v>327.39999999999998</v>
          </cell>
        </row>
        <row r="1838">
          <cell r="B1838">
            <v>180</v>
          </cell>
          <cell r="C1838" t="str">
            <v>Nos</v>
          </cell>
          <cell r="D1838" t="str">
            <v>Reel Insulators</v>
          </cell>
          <cell r="E1838">
            <v>6.3</v>
          </cell>
          <cell r="F1838" t="str">
            <v>Doz</v>
          </cell>
          <cell r="G1838">
            <v>94.5</v>
          </cell>
        </row>
        <row r="1839">
          <cell r="B1839">
            <v>1</v>
          </cell>
          <cell r="C1839" t="str">
            <v>Kgs</v>
          </cell>
          <cell r="D1839" t="str">
            <v>GI binding wire</v>
          </cell>
          <cell r="E1839">
            <v>81.849999999999994</v>
          </cell>
          <cell r="F1839" t="str">
            <v>Kg</v>
          </cell>
          <cell r="G1839">
            <v>81.849999999999994</v>
          </cell>
        </row>
        <row r="1840">
          <cell r="G1840">
            <v>6443.75</v>
          </cell>
        </row>
        <row r="1841">
          <cell r="D1841" t="str">
            <v>ADD: 1 % Sundries etc,</v>
          </cell>
          <cell r="G1841">
            <v>64.4375</v>
          </cell>
        </row>
        <row r="1842">
          <cell r="D1842" t="str">
            <v>Labour Charges</v>
          </cell>
          <cell r="G1842" t="e">
            <v>#REF!</v>
          </cell>
        </row>
        <row r="1843">
          <cell r="G1843" t="e">
            <v>#REF!</v>
          </cell>
        </row>
        <row r="1844">
          <cell r="D1844" t="str">
            <v>Rate per Meter =  9141.49/90</v>
          </cell>
          <cell r="G1844" t="e">
            <v>#REF!</v>
          </cell>
        </row>
        <row r="1845">
          <cell r="D1845" t="str">
            <v>Say Rs.</v>
          </cell>
          <cell r="G1845">
            <v>104</v>
          </cell>
        </row>
        <row r="1847">
          <cell r="A1847">
            <v>33</v>
          </cell>
          <cell r="D1847" t="str">
            <v xml:space="preserve">Supply and run off 2 of 4 Sq.mm (56/0.3) PVC insulated SC unsheathed copper conductor of 1100V grade in 25mm dia GI pipe (Class 'B') suitably bent at both ends with necessary angle iron upright and end supports for mains. SD 70                  </v>
          </cell>
        </row>
        <row r="1848">
          <cell r="D1848" t="str">
            <v>Labour Charges</v>
          </cell>
        </row>
        <row r="1849">
          <cell r="B1849">
            <v>0.5</v>
          </cell>
          <cell r="C1849" t="str">
            <v>day</v>
          </cell>
          <cell r="D1849" t="str">
            <v xml:space="preserve">Maistry. </v>
          </cell>
          <cell r="E1849" t="e">
            <v>#REF!</v>
          </cell>
          <cell r="F1849" t="str">
            <v>Day</v>
          </cell>
          <cell r="G1849" t="e">
            <v>#REF!</v>
          </cell>
        </row>
        <row r="1850">
          <cell r="B1850">
            <v>1</v>
          </cell>
          <cell r="C1850" t="str">
            <v>No</v>
          </cell>
          <cell r="D1850" t="str">
            <v>Wireman Gr.1</v>
          </cell>
          <cell r="E1850" t="e">
            <v>#REF!</v>
          </cell>
          <cell r="F1850" t="str">
            <v>Each</v>
          </cell>
          <cell r="G1850" t="e">
            <v>#REF!</v>
          </cell>
        </row>
        <row r="1851">
          <cell r="B1851">
            <v>1</v>
          </cell>
          <cell r="C1851" t="str">
            <v>No</v>
          </cell>
          <cell r="D1851" t="str">
            <v>Helper</v>
          </cell>
          <cell r="E1851" t="e">
            <v>#REF!</v>
          </cell>
          <cell r="F1851" t="str">
            <v>Each</v>
          </cell>
          <cell r="G1851" t="e">
            <v>#REF!</v>
          </cell>
        </row>
        <row r="1852">
          <cell r="B1852">
            <v>1</v>
          </cell>
          <cell r="C1852" t="str">
            <v>No</v>
          </cell>
          <cell r="D1852" t="str">
            <v>Plumber</v>
          </cell>
          <cell r="E1852" t="e">
            <v>#REF!</v>
          </cell>
          <cell r="F1852" t="str">
            <v>Each</v>
          </cell>
          <cell r="G1852" t="e">
            <v>#REF!</v>
          </cell>
        </row>
        <row r="1853">
          <cell r="G1853" t="e">
            <v>#REF!</v>
          </cell>
        </row>
        <row r="1854">
          <cell r="D1854" t="str">
            <v>Main Data</v>
          </cell>
        </row>
        <row r="1855">
          <cell r="B1855">
            <v>16</v>
          </cell>
          <cell r="C1855" t="str">
            <v>Mts</v>
          </cell>
          <cell r="D1855" t="str">
            <v>4 sqmm (56/0.3) PVC unsheathed SC Cu.cable.</v>
          </cell>
          <cell r="E1855">
            <v>33</v>
          </cell>
          <cell r="F1855" t="str">
            <v>Mts</v>
          </cell>
          <cell r="G1855">
            <v>528</v>
          </cell>
        </row>
        <row r="1856">
          <cell r="B1856">
            <v>8</v>
          </cell>
          <cell r="C1856" t="str">
            <v>Mts</v>
          </cell>
          <cell r="D1856" t="str">
            <v>25 mm GI pipe.(Class 'B')</v>
          </cell>
          <cell r="E1856">
            <v>126.8</v>
          </cell>
          <cell r="F1856" t="str">
            <v>Mts</v>
          </cell>
          <cell r="G1856">
            <v>1014.4</v>
          </cell>
        </row>
        <row r="1857">
          <cell r="B1857">
            <v>13</v>
          </cell>
          <cell r="C1857" t="str">
            <v>Mts</v>
          </cell>
          <cell r="D1857" t="str">
            <v>4 mtr  (or) 1 Mtr. = 3.25 Kg) Angle iron (40x40x6mm) 4x3.25=13.00m</v>
          </cell>
          <cell r="E1857">
            <v>44.7</v>
          </cell>
          <cell r="F1857" t="str">
            <v>Kg</v>
          </cell>
          <cell r="G1857">
            <v>581.1</v>
          </cell>
        </row>
        <row r="1858">
          <cell r="G1858">
            <v>2123.5</v>
          </cell>
        </row>
        <row r="1859">
          <cell r="D1859" t="str">
            <v>ADD: 1 % Sundries etc,</v>
          </cell>
          <cell r="G1859">
            <v>21.234999999999999</v>
          </cell>
        </row>
        <row r="1860">
          <cell r="D1860" t="str">
            <v>Labour Charges</v>
          </cell>
          <cell r="G1860" t="e">
            <v>#REF!</v>
          </cell>
        </row>
        <row r="1861">
          <cell r="G1861" t="e">
            <v>#REF!</v>
          </cell>
        </row>
        <row r="1862">
          <cell r="D1862" t="str">
            <v>Rate per meter = 3717.00 /8</v>
          </cell>
          <cell r="G1862" t="e">
            <v>#REF!</v>
          </cell>
        </row>
        <row r="1863">
          <cell r="D1863" t="str">
            <v>Say Rs.</v>
          </cell>
          <cell r="G1863" t="e">
            <v>#REF!</v>
          </cell>
        </row>
        <row r="1864">
          <cell r="A1864">
            <v>34</v>
          </cell>
          <cell r="D1864" t="str">
            <v xml:space="preserve">Earthing as per P.W.D standard with an earth electrode of 2 Mtr. Class 'B' GI pipe of dia not less than 32mm  complete with necessary masonry work SD 234   </v>
          </cell>
        </row>
        <row r="1865">
          <cell r="D1865" t="str">
            <v>Labour Charges</v>
          </cell>
        </row>
        <row r="1866">
          <cell r="B1866">
            <v>1</v>
          </cell>
          <cell r="C1866" t="str">
            <v>No.</v>
          </cell>
          <cell r="D1866" t="str">
            <v>Wireman I</v>
          </cell>
          <cell r="E1866" t="e">
            <v>#REF!</v>
          </cell>
          <cell r="F1866" t="str">
            <v>Each</v>
          </cell>
          <cell r="G1866" t="e">
            <v>#REF!</v>
          </cell>
        </row>
        <row r="1867">
          <cell r="B1867">
            <v>1</v>
          </cell>
          <cell r="C1867" t="str">
            <v>No.</v>
          </cell>
          <cell r="D1867" t="str">
            <v>Helper</v>
          </cell>
          <cell r="E1867" t="e">
            <v>#REF!</v>
          </cell>
          <cell r="F1867" t="str">
            <v>Each</v>
          </cell>
          <cell r="G1867" t="e">
            <v>#REF!</v>
          </cell>
        </row>
        <row r="1868">
          <cell r="G1868" t="e">
            <v>#REF!</v>
          </cell>
        </row>
        <row r="1869">
          <cell r="D1869" t="str">
            <v>Main Data</v>
          </cell>
        </row>
        <row r="1870">
          <cell r="B1870">
            <v>2</v>
          </cell>
          <cell r="C1870" t="str">
            <v>Mts</v>
          </cell>
          <cell r="D1870" t="str">
            <v>Class 'B' GI pipe 32mm (11/4")</v>
          </cell>
          <cell r="E1870">
            <v>149.9</v>
          </cell>
          <cell r="F1870" t="str">
            <v>Mts</v>
          </cell>
          <cell r="G1870">
            <v>299.8</v>
          </cell>
        </row>
        <row r="1871">
          <cell r="B1871">
            <v>1</v>
          </cell>
          <cell r="C1871" t="str">
            <v>Bag</v>
          </cell>
          <cell r="D1871" t="str">
            <v>Charcoal</v>
          </cell>
          <cell r="E1871">
            <v>99.75</v>
          </cell>
          <cell r="F1871" t="str">
            <v>Bag</v>
          </cell>
          <cell r="G1871">
            <v>99.75</v>
          </cell>
        </row>
        <row r="1872">
          <cell r="B1872">
            <v>9</v>
          </cell>
          <cell r="C1872" t="str">
            <v>KG</v>
          </cell>
          <cell r="D1872" t="str">
            <v>Common salt</v>
          </cell>
          <cell r="E1872">
            <v>3.75</v>
          </cell>
          <cell r="F1872" t="str">
            <v>KG</v>
          </cell>
          <cell r="G1872">
            <v>33.75</v>
          </cell>
        </row>
        <row r="1873">
          <cell r="B1873">
            <v>0.5</v>
          </cell>
          <cell r="C1873" t="str">
            <v>KG</v>
          </cell>
          <cell r="D1873" t="str">
            <v>G.I Wire</v>
          </cell>
          <cell r="E1873">
            <v>81.849999999999994</v>
          </cell>
          <cell r="F1873" t="str">
            <v>KG</v>
          </cell>
          <cell r="G1873">
            <v>40.93</v>
          </cell>
        </row>
        <row r="1874">
          <cell r="B1874" t="str">
            <v>LS</v>
          </cell>
          <cell r="D1874" t="str">
            <v>Masonry works</v>
          </cell>
          <cell r="E1874">
            <v>347.85</v>
          </cell>
          <cell r="F1874" t="str">
            <v>LS</v>
          </cell>
          <cell r="G1874">
            <v>347.85</v>
          </cell>
        </row>
        <row r="1875">
          <cell r="G1875">
            <v>822.08</v>
          </cell>
        </row>
        <row r="1876">
          <cell r="D1876" t="str">
            <v>Add 1% sundries etc</v>
          </cell>
          <cell r="G1876">
            <v>8.2208000000000006</v>
          </cell>
        </row>
        <row r="1877">
          <cell r="D1877" t="str">
            <v>Labour Charges</v>
          </cell>
          <cell r="G1877" t="e">
            <v>#REF!</v>
          </cell>
        </row>
        <row r="1878">
          <cell r="G1878" t="e">
            <v>#REF!</v>
          </cell>
        </row>
        <row r="1879">
          <cell r="D1879" t="str">
            <v>Rate per Point</v>
          </cell>
          <cell r="G1879" t="e">
            <v>#REF!</v>
          </cell>
        </row>
        <row r="1880">
          <cell r="D1880" t="str">
            <v>Say Rs.</v>
          </cell>
          <cell r="G1880" t="e">
            <v>#REF!</v>
          </cell>
        </row>
        <row r="1956">
          <cell r="A1956">
            <v>26</v>
          </cell>
          <cell r="D1956" t="str">
            <v xml:space="preserve">Manufacturing, supplying and fixing Precast Reinforced Cement Concrete slabs of following thickness in RCC 1:2:4 (one cement, two C.S.Sand (M.Sand) and four aggregates), using following HBGS jelly excluding cost of reinforcement steel in position but including cost of moulding charges, casting of slab, finishing, curing and fixing in position in all floors etc., complete </v>
          </cell>
        </row>
        <row r="1957">
          <cell r="D1957" t="str">
            <v>75mm thick slab (using 20mm HBGS Jelly)</v>
          </cell>
        </row>
        <row r="1958">
          <cell r="D1958" t="str">
            <v>Labour wrought and put up for 1 Cum</v>
          </cell>
        </row>
        <row r="1959">
          <cell r="B1959">
            <v>4.5</v>
          </cell>
          <cell r="C1959" t="str">
            <v>Nos.</v>
          </cell>
          <cell r="D1959" t="str">
            <v>Carpenter I Class</v>
          </cell>
          <cell r="E1959">
            <v>976</v>
          </cell>
          <cell r="F1959" t="str">
            <v>Each</v>
          </cell>
          <cell r="G1959">
            <v>4392</v>
          </cell>
        </row>
        <row r="1960">
          <cell r="B1960">
            <v>13.2</v>
          </cell>
          <cell r="C1960" t="str">
            <v>Nos.</v>
          </cell>
          <cell r="D1960" t="str">
            <v>Carpenter II Class</v>
          </cell>
          <cell r="E1960">
            <v>932</v>
          </cell>
          <cell r="F1960" t="str">
            <v>Each</v>
          </cell>
          <cell r="G1960">
            <v>12302.4</v>
          </cell>
        </row>
        <row r="1961">
          <cell r="B1961">
            <v>8.8000000000000007</v>
          </cell>
          <cell r="C1961" t="str">
            <v>Nos.</v>
          </cell>
          <cell r="D1961" t="str">
            <v>Mazdoor I Class</v>
          </cell>
          <cell r="E1961">
            <v>651</v>
          </cell>
          <cell r="F1961" t="str">
            <v>Each</v>
          </cell>
          <cell r="G1961">
            <v>5728.8</v>
          </cell>
        </row>
        <row r="1962">
          <cell r="D1962" t="str">
            <v>Sundries for nails, screws, etc.</v>
          </cell>
          <cell r="G1962">
            <v>108.7</v>
          </cell>
        </row>
        <row r="1963">
          <cell r="D1963" t="str">
            <v>Total</v>
          </cell>
          <cell r="G1963">
            <v>22531.9</v>
          </cell>
        </row>
        <row r="1964">
          <cell r="D1964" t="str">
            <v>Rate for 1 cu.m.</v>
          </cell>
          <cell r="G1964">
            <v>22531.9</v>
          </cell>
        </row>
        <row r="1966">
          <cell r="D1966" t="str">
            <v xml:space="preserve">Consider a slab of size = 1.00 x 0.45m </v>
          </cell>
        </row>
        <row r="1967">
          <cell r="D1967" t="str">
            <v xml:space="preserve">Area = 1 x 1.00 x 0.45 </v>
          </cell>
          <cell r="E1967">
            <v>0.45</v>
          </cell>
          <cell r="F1967" t="str">
            <v>sq.m.</v>
          </cell>
        </row>
        <row r="1968">
          <cell r="D1968" t="str">
            <v>Mould:</v>
          </cell>
        </row>
        <row r="1969">
          <cell r="D1969" t="str">
            <v xml:space="preserve">Country wood of size
0.025 x 0.075 required = 2 x 1.10 =         </v>
          </cell>
          <cell r="E1969">
            <v>2.2000000000000002</v>
          </cell>
          <cell r="F1969" t="str">
            <v>RM</v>
          </cell>
        </row>
        <row r="1970">
          <cell r="D1970" t="str">
            <v xml:space="preserve">2 x 0.55 </v>
          </cell>
          <cell r="E1970">
            <v>1.1000000000000001</v>
          </cell>
          <cell r="F1970" t="str">
            <v>RM</v>
          </cell>
        </row>
        <row r="1971">
          <cell r="D1971" t="str">
            <v>Total</v>
          </cell>
          <cell r="E1971">
            <v>3.3000000000000003</v>
          </cell>
          <cell r="F1971" t="str">
            <v>RM</v>
          </cell>
        </row>
        <row r="1972">
          <cell r="D1972" t="str">
            <v xml:space="preserve">(or) 3.30 x 0.075 x 0.025 = 0.0061875 (or)  </v>
          </cell>
          <cell r="E1972">
            <v>6.1999999999999998E-3</v>
          </cell>
          <cell r="F1972" t="str">
            <v>Cum</v>
          </cell>
        </row>
        <row r="1974">
          <cell r="D1974" t="str">
            <v xml:space="preserve">CC 1:2:4        </v>
          </cell>
        </row>
        <row r="1975">
          <cell r="D1975" t="str">
            <v>1.00 x 0.45 x 0.075  =</v>
          </cell>
          <cell r="E1975">
            <v>3.3750000000000002E-2</v>
          </cell>
          <cell r="F1975" t="str">
            <v>Cum</v>
          </cell>
        </row>
        <row r="1977">
          <cell r="D1977" t="str">
            <v>Sub-Data for Mould</v>
          </cell>
        </row>
        <row r="1978">
          <cell r="B1978">
            <v>6.1999999999999998E-3</v>
          </cell>
          <cell r="C1978" t="str">
            <v>Cum</v>
          </cell>
          <cell r="D1978" t="str">
            <v xml:space="preserve">Cost of country wood </v>
          </cell>
          <cell r="E1978">
            <v>37500</v>
          </cell>
          <cell r="F1978" t="str">
            <v>Cum</v>
          </cell>
          <cell r="G1978">
            <v>232.5</v>
          </cell>
        </row>
        <row r="1979">
          <cell r="B1979">
            <v>6.1999999999999998E-3</v>
          </cell>
          <cell r="C1979" t="str">
            <v>Cum</v>
          </cell>
          <cell r="D1979" t="str">
            <v>Labour wrought put up</v>
          </cell>
          <cell r="E1979">
            <v>22531.9</v>
          </cell>
          <cell r="F1979" t="str">
            <v>Cum</v>
          </cell>
          <cell r="G1979">
            <v>139.69999999999999</v>
          </cell>
        </row>
        <row r="1980">
          <cell r="C1980" t="str">
            <v>LS</v>
          </cell>
          <cell r="D1980" t="str">
            <v>Sundries for nails, oiling the mould etc.</v>
          </cell>
          <cell r="F1980" t="str">
            <v>LS</v>
          </cell>
          <cell r="G1980">
            <v>10.039999999999999</v>
          </cell>
        </row>
        <row r="1981">
          <cell r="D1981" t="str">
            <v>Cost for mould for 5 uses</v>
          </cell>
          <cell r="G1981">
            <v>382.24</v>
          </cell>
        </row>
        <row r="1982">
          <cell r="D1982" t="str">
            <v>Cost for 1 use</v>
          </cell>
          <cell r="G1982">
            <v>76.448000000000008</v>
          </cell>
        </row>
        <row r="1983">
          <cell r="D1983" t="str">
            <v>Sub-Data for Mould</v>
          </cell>
        </row>
        <row r="1984">
          <cell r="B1984">
            <v>10</v>
          </cell>
          <cell r="C1984" t="str">
            <v>Cum</v>
          </cell>
          <cell r="D1984" t="str">
            <v>R.C.C.1:2:4 using 20mm HBS</v>
          </cell>
        </row>
        <row r="1985">
          <cell r="B1985">
            <v>9</v>
          </cell>
          <cell r="C1985" t="str">
            <v>Cum</v>
          </cell>
          <cell r="D1985" t="str">
            <v>Broken stone 20mm</v>
          </cell>
          <cell r="E1985">
            <v>1842.22</v>
          </cell>
          <cell r="F1985" t="str">
            <v>Cum</v>
          </cell>
          <cell r="G1985">
            <v>16579.98</v>
          </cell>
        </row>
        <row r="1986">
          <cell r="B1986">
            <v>4.5</v>
          </cell>
          <cell r="C1986" t="str">
            <v>Cum</v>
          </cell>
          <cell r="D1986" t="str">
            <v>C.S.Sand (M.Sand) for mortar</v>
          </cell>
          <cell r="E1986">
            <v>1691.22</v>
          </cell>
          <cell r="F1986" t="str">
            <v>Cum</v>
          </cell>
          <cell r="G1986">
            <v>7610.49</v>
          </cell>
        </row>
        <row r="1987">
          <cell r="B1987">
            <v>3231</v>
          </cell>
          <cell r="C1987" t="str">
            <v>Kg</v>
          </cell>
          <cell r="D1987" t="str">
            <v>Cement</v>
          </cell>
          <cell r="E1987">
            <v>6040</v>
          </cell>
          <cell r="F1987" t="str">
            <v>Kg</v>
          </cell>
          <cell r="G1987">
            <v>19515.240000000002</v>
          </cell>
        </row>
        <row r="1988">
          <cell r="B1988">
            <v>3.5</v>
          </cell>
          <cell r="C1988" t="str">
            <v>Nos</v>
          </cell>
          <cell r="D1988" t="str">
            <v>Mason II class</v>
          </cell>
          <cell r="E1988">
            <v>932</v>
          </cell>
          <cell r="F1988" t="str">
            <v>Each</v>
          </cell>
          <cell r="G1988">
            <v>3262</v>
          </cell>
        </row>
        <row r="1989">
          <cell r="B1989">
            <v>21.2</v>
          </cell>
          <cell r="C1989" t="str">
            <v>Nos</v>
          </cell>
          <cell r="D1989" t="str">
            <v>Mazdoor I class</v>
          </cell>
          <cell r="E1989">
            <v>651</v>
          </cell>
          <cell r="F1989" t="str">
            <v>Each</v>
          </cell>
          <cell r="G1989">
            <v>13801.2</v>
          </cell>
        </row>
        <row r="1990">
          <cell r="B1990">
            <v>35.299999999999997</v>
          </cell>
          <cell r="C1990" t="str">
            <v>Nos</v>
          </cell>
          <cell r="D1990" t="str">
            <v>Mazdoor II class</v>
          </cell>
          <cell r="E1990">
            <v>534</v>
          </cell>
          <cell r="F1990" t="str">
            <v>Each</v>
          </cell>
          <cell r="G1990">
            <v>18850.2</v>
          </cell>
        </row>
        <row r="1991">
          <cell r="D1991" t="str">
            <v>Total for 10 Cum</v>
          </cell>
          <cell r="G1991">
            <v>79619.11</v>
          </cell>
        </row>
        <row r="1993">
          <cell r="B1993">
            <v>1</v>
          </cell>
          <cell r="C1993" t="str">
            <v>Cum</v>
          </cell>
          <cell r="D1993" t="str">
            <v>Rate per Cum upto basement</v>
          </cell>
          <cell r="G1993">
            <v>7962</v>
          </cell>
        </row>
        <row r="1994">
          <cell r="B1994">
            <v>1</v>
          </cell>
          <cell r="C1994" t="str">
            <v>Cum</v>
          </cell>
          <cell r="D1994" t="str">
            <v>Rate per Cum in Ground floor</v>
          </cell>
          <cell r="E1994">
            <v>7962</v>
          </cell>
          <cell r="F1994">
            <v>119.85</v>
          </cell>
          <cell r="G1994">
            <v>8081.85</v>
          </cell>
        </row>
        <row r="1996">
          <cell r="D1996" t="str">
            <v>MAIN DATA</v>
          </cell>
        </row>
        <row r="1997">
          <cell r="B1997">
            <v>3.3750000000000002E-2</v>
          </cell>
          <cell r="C1997" t="str">
            <v>Cum</v>
          </cell>
          <cell r="D1997" t="str">
            <v>R .C. C. Concrete 1:2:4 without vibration</v>
          </cell>
          <cell r="E1997">
            <v>7962</v>
          </cell>
          <cell r="F1997" t="str">
            <v>Cum</v>
          </cell>
          <cell r="G1997">
            <v>268.72000000000003</v>
          </cell>
        </row>
        <row r="1998">
          <cell r="B1998">
            <v>1</v>
          </cell>
          <cell r="C1998" t="str">
            <v>use</v>
          </cell>
          <cell r="D1998" t="str">
            <v>Cost of mould</v>
          </cell>
          <cell r="E1998">
            <v>76.448000000000008</v>
          </cell>
          <cell r="F1998" t="str">
            <v>1 use</v>
          </cell>
          <cell r="G1998">
            <v>76.448000000000008</v>
          </cell>
        </row>
        <row r="1999">
          <cell r="C1999" t="str">
            <v>LS</v>
          </cell>
          <cell r="D1999" t="str">
            <v>Add for finishing, curing, lifting and placing in position</v>
          </cell>
          <cell r="F1999" t="str">
            <v>LS</v>
          </cell>
          <cell r="G1999">
            <v>12.59</v>
          </cell>
        </row>
        <row r="2000">
          <cell r="D2000" t="str">
            <v>Rate for 0.45 Sqm</v>
          </cell>
          <cell r="G2000">
            <v>357.75799999999998</v>
          </cell>
        </row>
        <row r="2001">
          <cell r="D2001" t="str">
            <v>Rate Per Sqm</v>
          </cell>
          <cell r="G2001">
            <v>795.1</v>
          </cell>
        </row>
        <row r="2002">
          <cell r="A2002">
            <v>17</v>
          </cell>
          <cell r="D2002" t="str">
            <v>Paving the floor with best approved quality fine polished Shahabad stone slabs of size 600 x 600 of 18 / 20mm with machine cut edges laid over a cement mortar bed of 20mm thick using cement mortar 1:3</v>
          </cell>
        </row>
        <row r="2003">
          <cell r="B2003">
            <v>10</v>
          </cell>
          <cell r="C2003" t="str">
            <v>sq.m.</v>
          </cell>
          <cell r="D2003" t="str">
            <v>Fine polished Shahabad Stone Slab above 600 x 600 of 18 / 20mm size</v>
          </cell>
          <cell r="E2003">
            <v>376</v>
          </cell>
          <cell r="F2003" t="str">
            <v>sq.m.</v>
          </cell>
          <cell r="G2003">
            <v>3760</v>
          </cell>
        </row>
        <row r="2004">
          <cell r="B2004">
            <v>0.21</v>
          </cell>
          <cell r="C2004" t="str">
            <v>cu.m.</v>
          </cell>
          <cell r="D2004" t="str">
            <v>Cement Mortar 1:3</v>
          </cell>
          <cell r="E2004" t="e">
            <v>#REF!</v>
          </cell>
          <cell r="F2004" t="str">
            <v xml:space="preserve"> cu.m.</v>
          </cell>
          <cell r="G2004" t="e">
            <v>#REF!</v>
          </cell>
        </row>
        <row r="2005">
          <cell r="B2005">
            <v>1.1000000000000001</v>
          </cell>
          <cell r="C2005" t="str">
            <v>Nos.</v>
          </cell>
          <cell r="D2005" t="str">
            <v>Mason I Class</v>
          </cell>
          <cell r="E2005">
            <v>999</v>
          </cell>
          <cell r="F2005" t="str">
            <v>Each</v>
          </cell>
          <cell r="G2005">
            <v>1098.9000000000001</v>
          </cell>
        </row>
        <row r="2006">
          <cell r="B2006">
            <v>2.7</v>
          </cell>
          <cell r="C2006" t="str">
            <v>Nos.</v>
          </cell>
          <cell r="D2006" t="str">
            <v>Mason II Class</v>
          </cell>
          <cell r="E2006">
            <v>932</v>
          </cell>
          <cell r="F2006" t="str">
            <v>Each</v>
          </cell>
          <cell r="G2006">
            <v>2516.4</v>
          </cell>
        </row>
        <row r="2007">
          <cell r="B2007">
            <v>2.7</v>
          </cell>
          <cell r="C2007" t="str">
            <v>Nos.</v>
          </cell>
          <cell r="D2007" t="str">
            <v>Mazdoor I Class</v>
          </cell>
          <cell r="E2007">
            <v>651</v>
          </cell>
          <cell r="F2007" t="str">
            <v>Each</v>
          </cell>
          <cell r="G2007">
            <v>1757.7</v>
          </cell>
        </row>
        <row r="2008">
          <cell r="B2008">
            <v>3.3</v>
          </cell>
          <cell r="C2008" t="str">
            <v>Nos.</v>
          </cell>
          <cell r="D2008" t="str">
            <v>Mazdoor II Class</v>
          </cell>
          <cell r="E2008">
            <v>534</v>
          </cell>
          <cell r="F2008" t="str">
            <v>Each</v>
          </cell>
          <cell r="G2008">
            <v>1762.1999999999998</v>
          </cell>
        </row>
        <row r="2009">
          <cell r="C2009" t="str">
            <v>LS</v>
          </cell>
          <cell r="D2009" t="str">
            <v>Cement slurry</v>
          </cell>
          <cell r="F2009" t="str">
            <v>LS</v>
          </cell>
          <cell r="G2009">
            <v>81.400000000000006</v>
          </cell>
        </row>
        <row r="2010">
          <cell r="B2010">
            <v>4</v>
          </cell>
          <cell r="C2010" t="str">
            <v>Kg</v>
          </cell>
          <cell r="D2010" t="str">
            <v>Colour cement</v>
          </cell>
          <cell r="E2010">
            <v>27.25</v>
          </cell>
          <cell r="F2010" t="str">
            <v>Kg</v>
          </cell>
          <cell r="G2010">
            <v>109</v>
          </cell>
        </row>
        <row r="2011">
          <cell r="D2011" t="str">
            <v xml:space="preserve">Total for 10 sq.m. </v>
          </cell>
          <cell r="G2011" t="e">
            <v>#REF!</v>
          </cell>
        </row>
        <row r="2012">
          <cell r="D2012" t="str">
            <v>Rate per  Sqm</v>
          </cell>
          <cell r="G2012" t="e">
            <v>#REF!</v>
          </cell>
        </row>
        <row r="2015">
          <cell r="A2015">
            <v>22</v>
          </cell>
          <cell r="D2015" t="str">
            <v xml:space="preserve">Supplying and fixing in position best quality PVC soil / waste pipes of 110 mm dia having 6 kg / sq.cm. pressure BIS mark and providing leak proof joints using PVC adhesives including fixing to the wall with special PVC / MS clamp, teak wood plugs, brass screws, etc., complete complying with standard specifications.  </v>
          </cell>
        </row>
        <row r="2016">
          <cell r="D2016" t="str">
            <v>Sub-Data</v>
          </cell>
        </row>
        <row r="2017">
          <cell r="D2017" t="str">
            <v>Labour for 6.10 RM (one length)</v>
          </cell>
        </row>
        <row r="2018">
          <cell r="B2018">
            <v>0.4</v>
          </cell>
          <cell r="C2018" t="str">
            <v>Nos.</v>
          </cell>
          <cell r="D2018" t="str">
            <v>Plumber I Class</v>
          </cell>
          <cell r="E2018">
            <v>866</v>
          </cell>
          <cell r="F2018" t="str">
            <v>Each</v>
          </cell>
          <cell r="G2018">
            <v>346.4</v>
          </cell>
        </row>
        <row r="2019">
          <cell r="B2019">
            <v>0.25</v>
          </cell>
          <cell r="C2019" t="str">
            <v>Nos.</v>
          </cell>
          <cell r="D2019" t="str">
            <v>Stone Cutter II Class</v>
          </cell>
          <cell r="E2019">
            <v>738</v>
          </cell>
          <cell r="F2019" t="str">
            <v>Each</v>
          </cell>
          <cell r="G2019">
            <v>184.5</v>
          </cell>
        </row>
        <row r="2020">
          <cell r="B2020">
            <v>0.75</v>
          </cell>
          <cell r="C2020" t="str">
            <v>Nos.</v>
          </cell>
          <cell r="D2020" t="str">
            <v>Mazdoor I Class</v>
          </cell>
          <cell r="E2020">
            <v>651</v>
          </cell>
          <cell r="F2020" t="str">
            <v>Each</v>
          </cell>
          <cell r="G2020">
            <v>488.25</v>
          </cell>
        </row>
        <row r="2021">
          <cell r="B2021">
            <v>6</v>
          </cell>
          <cell r="C2021" t="str">
            <v>set</v>
          </cell>
          <cell r="D2021" t="str">
            <v>PVC / MS special clamp, TW plugs and screws</v>
          </cell>
          <cell r="E2021">
            <v>12.2</v>
          </cell>
          <cell r="F2021" t="str">
            <v>set</v>
          </cell>
          <cell r="G2021">
            <v>73.199999999999989</v>
          </cell>
        </row>
        <row r="2022">
          <cell r="B2022">
            <v>20</v>
          </cell>
          <cell r="C2022" t="str">
            <v>gram</v>
          </cell>
          <cell r="D2022" t="str">
            <v>PVC adhesive</v>
          </cell>
          <cell r="E2022">
            <v>36</v>
          </cell>
          <cell r="F2022" t="str">
            <v>100 gram</v>
          </cell>
          <cell r="G2022">
            <v>7.2</v>
          </cell>
        </row>
        <row r="2023">
          <cell r="D2023" t="str">
            <v>Total for 6.10 RM (one length)</v>
          </cell>
          <cell r="G2023">
            <v>1099.55</v>
          </cell>
        </row>
        <row r="2024">
          <cell r="D2024" t="str">
            <v>Rate for 1 RM</v>
          </cell>
          <cell r="G2024">
            <v>180.29999999999998</v>
          </cell>
        </row>
        <row r="2025">
          <cell r="D2025" t="str">
            <v>Main Data</v>
          </cell>
        </row>
        <row r="2026">
          <cell r="B2026">
            <v>1</v>
          </cell>
          <cell r="C2026" t="str">
            <v>RM</v>
          </cell>
          <cell r="D2026" t="str">
            <v>Cost of 110 mm dia PVC pipe</v>
          </cell>
          <cell r="E2026">
            <v>304.89999999999998</v>
          </cell>
          <cell r="F2026" t="str">
            <v>RM</v>
          </cell>
          <cell r="G2026">
            <v>304.89999999999998</v>
          </cell>
        </row>
        <row r="2027">
          <cell r="B2027">
            <v>1</v>
          </cell>
          <cell r="C2027" t="str">
            <v>RM</v>
          </cell>
          <cell r="D2027" t="str">
            <v>Labour charges</v>
          </cell>
          <cell r="E2027">
            <v>180.29999999999998</v>
          </cell>
          <cell r="F2027" t="str">
            <v>RM</v>
          </cell>
          <cell r="G2027">
            <v>180.3</v>
          </cell>
        </row>
        <row r="2028">
          <cell r="D2028" t="str">
            <v>Total / 1 RM</v>
          </cell>
          <cell r="G2028">
            <v>485.2</v>
          </cell>
        </row>
        <row r="2030">
          <cell r="A2030">
            <v>23</v>
          </cell>
          <cell r="D2030" t="str">
            <v>Supplying and fixing in position PVC specials of the following dia and types of approved quality confirming to BIS and providing leak proof joints including fixing to the walls and giving connection to the PVC soil stacks, dismantling the masonry or RCC works and re-doing the dismantled portion to original condition etc., complete complying with standard specifications.</v>
          </cell>
        </row>
        <row r="2031">
          <cell r="D2031" t="str">
            <v>Sub-Data</v>
          </cell>
        </row>
        <row r="2032">
          <cell r="D2032" t="str">
            <v>Labour for fixing 4 Nos.</v>
          </cell>
        </row>
        <row r="2033">
          <cell r="B2033">
            <v>0.6</v>
          </cell>
          <cell r="C2033" t="str">
            <v>Nos.</v>
          </cell>
          <cell r="D2033" t="str">
            <v>Plumber I Class</v>
          </cell>
          <cell r="E2033">
            <v>866</v>
          </cell>
          <cell r="F2033" t="str">
            <v>Each</v>
          </cell>
          <cell r="G2033">
            <v>519.6</v>
          </cell>
        </row>
        <row r="2034">
          <cell r="B2034">
            <v>0.6</v>
          </cell>
          <cell r="C2034" t="str">
            <v>Nos.</v>
          </cell>
          <cell r="D2034" t="str">
            <v>Mazdoor I Class</v>
          </cell>
          <cell r="E2034">
            <v>651</v>
          </cell>
          <cell r="F2034" t="str">
            <v>Each</v>
          </cell>
          <cell r="G2034">
            <v>390.6</v>
          </cell>
        </row>
        <row r="2035">
          <cell r="B2035">
            <v>0.5</v>
          </cell>
          <cell r="C2035" t="str">
            <v>Nos.</v>
          </cell>
          <cell r="D2035" t="str">
            <v>Plumber II Class</v>
          </cell>
          <cell r="E2035">
            <v>839</v>
          </cell>
          <cell r="F2035" t="str">
            <v>Each</v>
          </cell>
          <cell r="G2035">
            <v>419.5</v>
          </cell>
        </row>
        <row r="2036">
          <cell r="D2036" t="str">
            <v>Total for fixing 4 Nos.</v>
          </cell>
          <cell r="G2036">
            <v>1329.7</v>
          </cell>
        </row>
        <row r="2037">
          <cell r="D2037" t="str">
            <v>Rate for 1 No.</v>
          </cell>
          <cell r="G2037">
            <v>332.5</v>
          </cell>
        </row>
        <row r="2039">
          <cell r="D2039" t="str">
            <v>110 mm dia PVC Elbow</v>
          </cell>
        </row>
        <row r="2040">
          <cell r="B2040">
            <v>1</v>
          </cell>
          <cell r="C2040" t="str">
            <v>No</v>
          </cell>
          <cell r="D2040" t="str">
            <v>Cost of special</v>
          </cell>
          <cell r="E2040">
            <v>65.8</v>
          </cell>
          <cell r="F2040" t="str">
            <v>Each</v>
          </cell>
          <cell r="G2040">
            <v>65.8</v>
          </cell>
        </row>
        <row r="2041">
          <cell r="B2041">
            <v>1</v>
          </cell>
          <cell r="C2041" t="str">
            <v>No</v>
          </cell>
          <cell r="D2041" t="str">
            <v xml:space="preserve">Labour for fixing </v>
          </cell>
          <cell r="E2041">
            <v>332.5</v>
          </cell>
          <cell r="F2041" t="str">
            <v>Each</v>
          </cell>
          <cell r="G2041">
            <v>332.5</v>
          </cell>
        </row>
        <row r="2042">
          <cell r="B2042">
            <v>20</v>
          </cell>
          <cell r="C2042" t="str">
            <v>gram</v>
          </cell>
          <cell r="D2042" t="str">
            <v>PVC adhesive</v>
          </cell>
          <cell r="E2042">
            <v>36</v>
          </cell>
          <cell r="F2042" t="str">
            <v>100 gram.</v>
          </cell>
          <cell r="G2042">
            <v>7.2</v>
          </cell>
        </row>
        <row r="2043">
          <cell r="D2043" t="str">
            <v>Total / 1 No.</v>
          </cell>
          <cell r="G2043">
            <v>405.5</v>
          </cell>
        </row>
        <row r="2044">
          <cell r="D2044" t="str">
            <v>or say</v>
          </cell>
          <cell r="G2044">
            <v>405.5</v>
          </cell>
        </row>
        <row r="2045">
          <cell r="D2045" t="str">
            <v xml:space="preserve">110 mm dia PVC Tee </v>
          </cell>
        </row>
        <row r="2046">
          <cell r="B2046">
            <v>1</v>
          </cell>
          <cell r="C2046" t="str">
            <v>No</v>
          </cell>
          <cell r="D2046" t="str">
            <v>Cost of special</v>
          </cell>
          <cell r="E2046">
            <v>159.9</v>
          </cell>
          <cell r="F2046" t="str">
            <v>Each</v>
          </cell>
          <cell r="G2046">
            <v>159.9</v>
          </cell>
        </row>
        <row r="2047">
          <cell r="B2047">
            <v>1</v>
          </cell>
          <cell r="C2047" t="str">
            <v>No</v>
          </cell>
          <cell r="D2047" t="str">
            <v xml:space="preserve">Labour for fixing </v>
          </cell>
          <cell r="E2047">
            <v>332.5</v>
          </cell>
          <cell r="F2047" t="str">
            <v>Each</v>
          </cell>
          <cell r="G2047">
            <v>332.5</v>
          </cell>
        </row>
        <row r="2048">
          <cell r="B2048">
            <v>20</v>
          </cell>
          <cell r="C2048" t="str">
            <v>gram</v>
          </cell>
          <cell r="D2048" t="str">
            <v>PVC adhesive</v>
          </cell>
          <cell r="E2048">
            <v>36</v>
          </cell>
          <cell r="F2048" t="str">
            <v>100 gram.</v>
          </cell>
          <cell r="G2048">
            <v>7.2</v>
          </cell>
        </row>
        <row r="2049">
          <cell r="D2049" t="str">
            <v>Total / 1 No.</v>
          </cell>
          <cell r="G2049">
            <v>499.59999999999997</v>
          </cell>
        </row>
        <row r="2050">
          <cell r="D2050" t="str">
            <v>or say</v>
          </cell>
          <cell r="G2050">
            <v>499.6</v>
          </cell>
        </row>
        <row r="2067">
          <cell r="A2067">
            <v>35</v>
          </cell>
          <cell r="D2067" t="str">
            <v>Painting the wall surface with two coats of Plastic Emulsion Paint of approved quality including priming coat over base coat with white cement</v>
          </cell>
        </row>
        <row r="2068">
          <cell r="D2068" t="str">
            <v xml:space="preserve">Sub Data </v>
          </cell>
        </row>
        <row r="2069">
          <cell r="B2069">
            <v>1.8</v>
          </cell>
          <cell r="C2069" t="str">
            <v>Kg</v>
          </cell>
          <cell r="D2069" t="str">
            <v xml:space="preserve"> White Cement</v>
          </cell>
          <cell r="E2069">
            <v>22.6</v>
          </cell>
          <cell r="F2069" t="str">
            <v>Kg</v>
          </cell>
          <cell r="G2069">
            <v>40.68</v>
          </cell>
        </row>
        <row r="2070">
          <cell r="B2070">
            <v>0.25</v>
          </cell>
          <cell r="C2070" t="str">
            <v>Nos</v>
          </cell>
          <cell r="D2070" t="str">
            <v>Painter I class</v>
          </cell>
          <cell r="E2070">
            <v>797</v>
          </cell>
          <cell r="F2070" t="str">
            <v>Each</v>
          </cell>
          <cell r="G2070">
            <v>199.25</v>
          </cell>
        </row>
        <row r="2071">
          <cell r="B2071">
            <v>0.25</v>
          </cell>
          <cell r="C2071" t="str">
            <v>Nos</v>
          </cell>
          <cell r="D2071" t="str">
            <v>Mazdoor I class</v>
          </cell>
          <cell r="E2071">
            <v>651</v>
          </cell>
          <cell r="F2071" t="str">
            <v>Each</v>
          </cell>
          <cell r="G2071">
            <v>162.75</v>
          </cell>
        </row>
        <row r="2072">
          <cell r="B2072">
            <v>0.4</v>
          </cell>
          <cell r="C2072" t="str">
            <v>Nos</v>
          </cell>
          <cell r="D2072" t="str">
            <v>Mazdoor II class</v>
          </cell>
          <cell r="E2072">
            <v>534</v>
          </cell>
          <cell r="F2072" t="str">
            <v>Each</v>
          </cell>
          <cell r="G2072">
            <v>213.6</v>
          </cell>
        </row>
        <row r="2073">
          <cell r="D2073" t="str">
            <v>Add for brushes etc.,</v>
          </cell>
          <cell r="G2073">
            <v>5.71</v>
          </cell>
        </row>
        <row r="2074">
          <cell r="D2074" t="str">
            <v>Total rate per 10 Sqm</v>
          </cell>
          <cell r="G2074">
            <v>621.99</v>
          </cell>
        </row>
        <row r="2075">
          <cell r="D2075" t="str">
            <v>Rate per Sqm</v>
          </cell>
          <cell r="G2075">
            <v>62.198999999999998</v>
          </cell>
        </row>
        <row r="2077">
          <cell r="D2077" t="str">
            <v>Main Data</v>
          </cell>
        </row>
        <row r="2078">
          <cell r="B2078">
            <v>10</v>
          </cell>
          <cell r="C2078" t="str">
            <v>Sqm</v>
          </cell>
          <cell r="D2078" t="str">
            <v>White Cement one coat</v>
          </cell>
          <cell r="E2078">
            <v>62.198999999999998</v>
          </cell>
          <cell r="F2078" t="str">
            <v>Sqm</v>
          </cell>
          <cell r="G2078">
            <v>621.99</v>
          </cell>
        </row>
        <row r="2079">
          <cell r="B2079">
            <v>10</v>
          </cell>
          <cell r="C2079" t="str">
            <v>Sqm</v>
          </cell>
          <cell r="D2079" t="str">
            <v>Cleaning the plastered surface</v>
          </cell>
          <cell r="E2079">
            <v>2.5</v>
          </cell>
          <cell r="F2079" t="str">
            <v>Sqm</v>
          </cell>
          <cell r="G2079">
            <v>25</v>
          </cell>
        </row>
        <row r="2080">
          <cell r="B2080">
            <v>1.4</v>
          </cell>
          <cell r="C2080" t="str">
            <v>Lit</v>
          </cell>
          <cell r="D2080" t="str">
            <v>Plastic emulation paint</v>
          </cell>
          <cell r="E2080">
            <v>295.60000000000002</v>
          </cell>
          <cell r="F2080" t="str">
            <v>Lit</v>
          </cell>
          <cell r="G2080">
            <v>413.84</v>
          </cell>
        </row>
        <row r="2081">
          <cell r="B2081">
            <v>0.98</v>
          </cell>
          <cell r="C2081" t="str">
            <v>Lit</v>
          </cell>
          <cell r="D2081" t="str">
            <v>primer</v>
          </cell>
          <cell r="E2081">
            <v>147.5</v>
          </cell>
          <cell r="F2081" t="str">
            <v>Lit</v>
          </cell>
          <cell r="G2081">
            <v>144.55000000000001</v>
          </cell>
        </row>
        <row r="2082">
          <cell r="B2082">
            <v>2.2000000000000002</v>
          </cell>
          <cell r="C2082" t="str">
            <v>Nos</v>
          </cell>
          <cell r="D2082" t="str">
            <v>Painter I class</v>
          </cell>
          <cell r="E2082">
            <v>797</v>
          </cell>
          <cell r="F2082" t="str">
            <v>Each</v>
          </cell>
          <cell r="G2082">
            <v>1753.4</v>
          </cell>
        </row>
        <row r="2083">
          <cell r="D2083" t="str">
            <v>Sundries for brush etc</v>
          </cell>
          <cell r="G2083">
            <v>5.97</v>
          </cell>
        </row>
        <row r="2084">
          <cell r="D2084" t="str">
            <v>Total Rate per 10 Sqm</v>
          </cell>
          <cell r="G2084">
            <v>2964.7499999999995</v>
          </cell>
        </row>
        <row r="2085">
          <cell r="D2085" t="str">
            <v>Rate per Sqm</v>
          </cell>
          <cell r="G2085">
            <v>296.47499999999997</v>
          </cell>
        </row>
        <row r="2114">
          <cell r="A2114">
            <v>15</v>
          </cell>
          <cell r="B2114" t="str">
            <v xml:space="preserve">Manufacturing, supplying and fixing fixed grills made out of 40x40x6mm at 3.5 Kg/m are used as the outer frames. MS Angles of size 40x40x6mm at 2.6Kg/m is welded intact withouter frame from 1/3 bottom portion for fixing CR sheet &amp; MS grill 18 GCR sheet is laid as panel &amp; welded intact for 1/3 bottom portion.  MS Flat are provided as per design 2/3 top Portion is provided with MS grill of 15Kg/M2 as panel.  The design &amp; style for the upper grill work should be approved by the departmental Officers.  MS Flat 18 x 5mm at 0.7 Kg/m is welded as additional stiffeners at the rear side of the CR sheet panel. 2Nos of hold fasts of 120mm in length made out of  40x40x6mm MS Angle spliced at the ends are welded to one side of the outer frame &amp; the other side of the outer frame suitable arrangements should be made to be fixed rigidily with adjoining door/ window outer frame.  All members are given one coat of red oxide primer as directed by the departmental officers.  The rate includes cost of materials, labour charges, transportation, taxes &amp; all other incidental charges etc., complete. </v>
          </cell>
        </row>
        <row r="2115">
          <cell r="D2115" t="str">
            <v>Consider a size of 1.27x2.10m   area = 2.67 M2</v>
          </cell>
        </row>
        <row r="2116">
          <cell r="D2116" t="str">
            <v>Top Vertical : 2x2.10</v>
          </cell>
          <cell r="E2116">
            <v>4.2</v>
          </cell>
        </row>
        <row r="2117">
          <cell r="D2117" t="str">
            <v>Top &amp; bottom Horizontal:2x1.27</v>
          </cell>
          <cell r="E2117">
            <v>2.54</v>
          </cell>
        </row>
        <row r="2118">
          <cell r="E2118">
            <v>6.74</v>
          </cell>
          <cell r="F2118" t="str">
            <v>Rm</v>
          </cell>
        </row>
        <row r="2119">
          <cell r="D2119" t="str">
            <v>Wt.of angle : 6.74x3.5 kg/m</v>
          </cell>
          <cell r="E2119">
            <v>23.59</v>
          </cell>
          <cell r="F2119" t="str">
            <v>kg</v>
          </cell>
        </row>
        <row r="2120">
          <cell r="D2120" t="str">
            <v>Angle of size 35x35x5mm angle at 1/3 ht. from bottom</v>
          </cell>
        </row>
        <row r="2121">
          <cell r="D2121" t="str">
            <v>Horizontal 1x1x1.27</v>
          </cell>
          <cell r="E2121" t="str">
            <v>1.27m</v>
          </cell>
        </row>
        <row r="2122">
          <cell r="D2122" t="str">
            <v>Wt.of angle : 1.27x2.6 kg/m</v>
          </cell>
          <cell r="E2122">
            <v>3.3</v>
          </cell>
          <cell r="F2122" t="str">
            <v>kg</v>
          </cell>
        </row>
        <row r="2123">
          <cell r="E2123">
            <v>26.89</v>
          </cell>
          <cell r="F2123" t="str">
            <v>kg</v>
          </cell>
        </row>
        <row r="2124">
          <cell r="D2124" t="str">
            <v>Add 5% for wastage</v>
          </cell>
          <cell r="E2124">
            <v>1.3445</v>
          </cell>
        </row>
        <row r="2125">
          <cell r="E2125">
            <v>28.234500000000001</v>
          </cell>
          <cell r="F2125" t="str">
            <v>kg</v>
          </cell>
        </row>
        <row r="2126">
          <cell r="D2126" t="str">
            <v>Total</v>
          </cell>
          <cell r="E2126">
            <v>51.8245</v>
          </cell>
          <cell r="F2126" t="str">
            <v>kg</v>
          </cell>
        </row>
        <row r="2127">
          <cell r="D2127" t="str">
            <v>Area of grill 1x1.259 x 2.077</v>
          </cell>
          <cell r="E2127">
            <v>2.61</v>
          </cell>
          <cell r="F2127" t="str">
            <v>m2</v>
          </cell>
        </row>
        <row r="2128">
          <cell r="D2128" t="str">
            <v>Wt. of Grill 1.75 x15kg/m2</v>
          </cell>
          <cell r="E2128">
            <v>39.15</v>
          </cell>
          <cell r="F2128" t="str">
            <v>kg</v>
          </cell>
          <cell r="G2128">
            <v>39.15</v>
          </cell>
        </row>
        <row r="2129">
          <cell r="D2129" t="str">
            <v>Add 5% for wastage</v>
          </cell>
          <cell r="E2129">
            <v>1.9575</v>
          </cell>
          <cell r="F2129" t="str">
            <v>kg</v>
          </cell>
        </row>
        <row r="2130">
          <cell r="E2130">
            <v>41.107500000000002</v>
          </cell>
          <cell r="F2130" t="str">
            <v>kg</v>
          </cell>
        </row>
        <row r="2131">
          <cell r="D2131" t="str">
            <v>Painting area (2.667-1.75)x2.20</v>
          </cell>
          <cell r="E2131">
            <v>2.02</v>
          </cell>
          <cell r="F2131" t="str">
            <v>M2</v>
          </cell>
        </row>
        <row r="2132">
          <cell r="D2132" t="str">
            <v>Main Data</v>
          </cell>
        </row>
        <row r="2133">
          <cell r="B2133">
            <v>51.8245</v>
          </cell>
          <cell r="C2133" t="str">
            <v>kg</v>
          </cell>
          <cell r="D2133" t="str">
            <v>M.S. Angle</v>
          </cell>
          <cell r="E2133" t="e">
            <v>#REF!</v>
          </cell>
          <cell r="F2133" t="str">
            <v>kg</v>
          </cell>
          <cell r="G2133" t="e">
            <v>#REF!</v>
          </cell>
        </row>
        <row r="2134">
          <cell r="B2134">
            <v>41.107500000000002</v>
          </cell>
          <cell r="C2134" t="str">
            <v>kg</v>
          </cell>
          <cell r="D2134" t="str">
            <v>Grill</v>
          </cell>
          <cell r="E2134" t="e">
            <v>#REF!</v>
          </cell>
          <cell r="F2134" t="str">
            <v>kg</v>
          </cell>
          <cell r="G2134" t="e">
            <v>#REF!</v>
          </cell>
        </row>
        <row r="2135">
          <cell r="B2135">
            <v>2.02</v>
          </cell>
          <cell r="C2135" t="str">
            <v>M2</v>
          </cell>
          <cell r="D2135" t="str">
            <v xml:space="preserve">Priming Coat </v>
          </cell>
          <cell r="E2135" t="e">
            <v>#REF!</v>
          </cell>
          <cell r="F2135" t="str">
            <v>m2</v>
          </cell>
          <cell r="G2135" t="e">
            <v>#REF!</v>
          </cell>
        </row>
        <row r="2136">
          <cell r="B2136">
            <v>51.8245</v>
          </cell>
          <cell r="C2136" t="str">
            <v>kg</v>
          </cell>
          <cell r="D2136" t="str">
            <v>Labour  for cutting, welding &amp; finishing</v>
          </cell>
          <cell r="E2136">
            <v>23.2</v>
          </cell>
          <cell r="F2136" t="str">
            <v>kg</v>
          </cell>
          <cell r="G2136">
            <v>1202.3283999999999</v>
          </cell>
        </row>
        <row r="2137">
          <cell r="B2137">
            <v>4</v>
          </cell>
          <cell r="C2137" t="str">
            <v>Nos</v>
          </cell>
          <cell r="D2137" t="str">
            <v>Hold fast</v>
          </cell>
          <cell r="E2137">
            <v>60</v>
          </cell>
          <cell r="F2137" t="str">
            <v>Each</v>
          </cell>
          <cell r="G2137">
            <v>240</v>
          </cell>
        </row>
        <row r="2138">
          <cell r="B2138">
            <v>2.67</v>
          </cell>
          <cell r="C2138" t="str">
            <v>M2</v>
          </cell>
          <cell r="D2138" t="str">
            <v>Labour charge for fixing</v>
          </cell>
          <cell r="E2138">
            <v>104</v>
          </cell>
          <cell r="F2138" t="str">
            <v>M2</v>
          </cell>
          <cell r="G2138">
            <v>277.68</v>
          </cell>
        </row>
        <row r="2139">
          <cell r="B2139" t="str">
            <v>L.S.</v>
          </cell>
          <cell r="D2139" t="str">
            <v>Conveyance, Handling, Scaffolding,  Chipping/Masonary concerete &amp; making good the damaged portion</v>
          </cell>
          <cell r="F2139" t="str">
            <v>L.S.</v>
          </cell>
          <cell r="G2139">
            <v>398.3</v>
          </cell>
        </row>
        <row r="2140">
          <cell r="D2140" t="str">
            <v>For 2.67M2</v>
          </cell>
          <cell r="G2140" t="e">
            <v>#REF!</v>
          </cell>
        </row>
        <row r="2141">
          <cell r="D2141" t="str">
            <v>Rate Rs.</v>
          </cell>
          <cell r="E2141" t="e">
            <v>#REF!</v>
          </cell>
        </row>
        <row r="2142">
          <cell r="D2142" t="str">
            <v xml:space="preserve"> SAY Rate Rs.</v>
          </cell>
          <cell r="E2142" t="e">
            <v>#REF!</v>
          </cell>
          <cell r="G2142" t="str">
            <v xml:space="preserve">                                                                                                                                                                                                                                                                                                                                                                                                                                                                                                                                                                                       </v>
          </cell>
        </row>
        <row r="2143">
          <cell r="A2143">
            <v>16</v>
          </cell>
          <cell r="B2143" t="str">
            <v xml:space="preserve">Manufacturing, supplying and fixing fixed grills made out of 40x40x6mm at 3.5 Kg/m are used as the outer frames. MS Angles of size 40x40x6mm at 2.6Kg/m is welded intact withouter frame from 1/3 bottom portion for fixing CR sheet &amp; MS grill 18 GCR sheet is laid as panel &amp; welded intact for 1/3 bottom portion.  MS Flat are provided as per design 2/3 top Portion is provided with MS grill of 15Kg/M2 as panel.  The design &amp; style for the upper grill work should be approved by the departmental Officers.  MS Flat 18 x 5mm at 0.7 Kg/m is welded as additional stiffeners at the rear side of the CR sheet panel. 2Nos of hold fasts of 120mm in length made out of  40x40x6mm MS Angle spliced at the ends are welded to one side of the outer frame &amp; the other side of the outer frame suitable arrangements should be made to be fixed rigidily with adjoining door/ window outer frame.  All members are given one coat of red oxide primer as directed by the departmental officers.  The rate includes cost of materials, labour charges, transportation, taxes &amp; all other incidental charges etc., complete. </v>
          </cell>
        </row>
        <row r="2144">
          <cell r="D2144" t="str">
            <v>Consider a size of 1.20x2.10m   area = 2.52 M2</v>
          </cell>
        </row>
        <row r="2145">
          <cell r="D2145" t="str">
            <v>Top Vertical : 2x2.10</v>
          </cell>
          <cell r="E2145">
            <v>4.2</v>
          </cell>
        </row>
        <row r="2146">
          <cell r="D2146" t="str">
            <v>Top &amp; bottom Horizontal:2x1.20</v>
          </cell>
          <cell r="E2146">
            <v>2.4</v>
          </cell>
        </row>
        <row r="2147">
          <cell r="E2147">
            <v>6.6</v>
          </cell>
          <cell r="F2147" t="str">
            <v>Rm</v>
          </cell>
        </row>
        <row r="2148">
          <cell r="D2148" t="str">
            <v>Wt.of angle : 6.60x3.5 kg/m</v>
          </cell>
          <cell r="E2148">
            <v>23.099999999999998</v>
          </cell>
          <cell r="F2148" t="str">
            <v>kg</v>
          </cell>
        </row>
        <row r="2149">
          <cell r="D2149" t="str">
            <v>Angle of size 35x35x5mm angle at 1/3 ht. from bottom</v>
          </cell>
        </row>
        <row r="2150">
          <cell r="D2150" t="str">
            <v>Horizontal 1x1x1.20</v>
          </cell>
          <cell r="E2150">
            <v>1.2</v>
          </cell>
          <cell r="F2150" t="str">
            <v>Rm</v>
          </cell>
        </row>
        <row r="2151">
          <cell r="D2151" t="str">
            <v>Wt.of angle : 1.20x2.6 kg/m</v>
          </cell>
          <cell r="E2151">
            <v>3.12</v>
          </cell>
          <cell r="F2151" t="str">
            <v>kg</v>
          </cell>
        </row>
        <row r="2152">
          <cell r="E2152">
            <v>26.220000000000002</v>
          </cell>
          <cell r="F2152" t="str">
            <v>kg</v>
          </cell>
        </row>
        <row r="2153">
          <cell r="D2153" t="str">
            <v>Add 5% for wastage</v>
          </cell>
          <cell r="E2153">
            <v>1.3110000000000002</v>
          </cell>
        </row>
        <row r="2154">
          <cell r="E2154">
            <v>27.531000000000002</v>
          </cell>
          <cell r="F2154" t="str">
            <v>kg</v>
          </cell>
        </row>
        <row r="2155">
          <cell r="D2155" t="str">
            <v>Shutter panel 1/3 bottom portion 18GCR sheet 1x1.188x0.688=  0.817 m2 
Wt.of C.R.Sheet 0.817x9.80kg/m2</v>
          </cell>
          <cell r="E2155">
            <v>8.0066000000000006</v>
          </cell>
          <cell r="F2155" t="str">
            <v>kg</v>
          </cell>
        </row>
        <row r="2156">
          <cell r="D2156" t="str">
            <v>Add 5% for wastage</v>
          </cell>
          <cell r="E2156">
            <v>0.40033000000000007</v>
          </cell>
        </row>
        <row r="2157">
          <cell r="E2157">
            <v>8.4069300000000009</v>
          </cell>
          <cell r="F2157" t="str">
            <v>kg</v>
          </cell>
        </row>
        <row r="2158">
          <cell r="D2158" t="str">
            <v>Shutter panel 2/3 Grill portion</v>
          </cell>
        </row>
        <row r="2159">
          <cell r="D2159" t="str">
            <v>Area of grill 1x1.188 x 1.389</v>
          </cell>
          <cell r="E2159">
            <v>1.6501319999999999</v>
          </cell>
          <cell r="F2159" t="str">
            <v>m2</v>
          </cell>
        </row>
        <row r="2160">
          <cell r="D2160" t="str">
            <v>Wt. of Grill 1.65 x15kg/m2</v>
          </cell>
          <cell r="E2160">
            <v>24.75</v>
          </cell>
          <cell r="F2160" t="str">
            <v>kg</v>
          </cell>
        </row>
        <row r="2161">
          <cell r="D2161" t="str">
            <v>Add 5% for wastage</v>
          </cell>
          <cell r="E2161">
            <v>1.2375</v>
          </cell>
          <cell r="F2161" t="str">
            <v>kg</v>
          </cell>
        </row>
        <row r="2162">
          <cell r="E2162">
            <v>25.987500000000001</v>
          </cell>
          <cell r="F2162" t="str">
            <v>kg</v>
          </cell>
        </row>
        <row r="2163">
          <cell r="D2163" t="str">
            <v>Painting area (2.52-1.65)x2.20</v>
          </cell>
          <cell r="E2163">
            <v>1.9139999999999999</v>
          </cell>
          <cell r="F2163" t="str">
            <v>M2</v>
          </cell>
        </row>
        <row r="2164">
          <cell r="D2164" t="str">
            <v>Main Data</v>
          </cell>
        </row>
        <row r="2165">
          <cell r="B2165">
            <v>27.53</v>
          </cell>
          <cell r="C2165" t="str">
            <v>kg</v>
          </cell>
          <cell r="D2165" t="str">
            <v>M.S. Angle</v>
          </cell>
          <cell r="E2165" t="e">
            <v>#REF!</v>
          </cell>
          <cell r="F2165" t="str">
            <v>kg</v>
          </cell>
          <cell r="G2165" t="e">
            <v>#REF!</v>
          </cell>
        </row>
        <row r="2166">
          <cell r="B2166">
            <v>8.41</v>
          </cell>
          <cell r="C2166" t="str">
            <v>kg</v>
          </cell>
          <cell r="D2166" t="str">
            <v>C.R. Sheet</v>
          </cell>
          <cell r="E2166" t="e">
            <v>#REF!</v>
          </cell>
          <cell r="F2166" t="str">
            <v>kg</v>
          </cell>
          <cell r="G2166" t="e">
            <v>#REF!</v>
          </cell>
        </row>
        <row r="2167">
          <cell r="B2167">
            <v>25.99</v>
          </cell>
          <cell r="C2167" t="str">
            <v>kg</v>
          </cell>
          <cell r="D2167" t="str">
            <v>Grill</v>
          </cell>
          <cell r="E2167" t="e">
            <v>#REF!</v>
          </cell>
          <cell r="F2167" t="str">
            <v>kg</v>
          </cell>
          <cell r="G2167" t="e">
            <v>#REF!</v>
          </cell>
        </row>
        <row r="2168">
          <cell r="B2168">
            <v>1.9139999999999999</v>
          </cell>
          <cell r="C2168" t="str">
            <v>M2</v>
          </cell>
          <cell r="D2168" t="str">
            <v xml:space="preserve">Priming Coat </v>
          </cell>
          <cell r="E2168" t="e">
            <v>#REF!</v>
          </cell>
          <cell r="F2168" t="str">
            <v>m2</v>
          </cell>
          <cell r="G2168" t="e">
            <v>#REF!</v>
          </cell>
        </row>
        <row r="2169">
          <cell r="B2169">
            <v>34.229999999999997</v>
          </cell>
          <cell r="C2169" t="str">
            <v>kg</v>
          </cell>
          <cell r="D2169" t="str">
            <v>Labour  for cutting, welding &amp; finishing</v>
          </cell>
          <cell r="E2169">
            <v>23.2</v>
          </cell>
          <cell r="F2169" t="str">
            <v>kg</v>
          </cell>
          <cell r="G2169">
            <v>794.13599999999985</v>
          </cell>
        </row>
        <row r="2170">
          <cell r="B2170">
            <v>4</v>
          </cell>
          <cell r="C2170" t="str">
            <v>Nos</v>
          </cell>
          <cell r="D2170" t="str">
            <v>Hold fast</v>
          </cell>
          <cell r="E2170">
            <v>60</v>
          </cell>
          <cell r="F2170" t="str">
            <v>Each</v>
          </cell>
          <cell r="G2170">
            <v>240</v>
          </cell>
        </row>
        <row r="2171">
          <cell r="B2171">
            <v>2.67</v>
          </cell>
          <cell r="C2171" t="str">
            <v>M2</v>
          </cell>
          <cell r="D2171" t="str">
            <v>Labour charge for fixing</v>
          </cell>
          <cell r="E2171">
            <v>104</v>
          </cell>
          <cell r="F2171" t="str">
            <v>M2</v>
          </cell>
          <cell r="G2171">
            <v>277.68</v>
          </cell>
        </row>
        <row r="2172">
          <cell r="B2172" t="str">
            <v>L.S.</v>
          </cell>
          <cell r="D2172" t="str">
            <v>Conveyance, Handling, Scaffolding,  Chipping/Masonary concerete &amp; making good the damaged portion</v>
          </cell>
          <cell r="F2172" t="str">
            <v>L.S.</v>
          </cell>
          <cell r="G2172">
            <v>398.3</v>
          </cell>
        </row>
        <row r="2173">
          <cell r="D2173" t="str">
            <v>For 2.52M2</v>
          </cell>
          <cell r="G2173" t="e">
            <v>#REF!</v>
          </cell>
        </row>
        <row r="2174">
          <cell r="D2174" t="str">
            <v>Rate Rs.</v>
          </cell>
          <cell r="E2174" t="e">
            <v>#REF!</v>
          </cell>
        </row>
        <row r="2175">
          <cell r="D2175" t="str">
            <v xml:space="preserve"> SAY Rate Rs.</v>
          </cell>
          <cell r="E2175" t="e">
            <v>#REF!</v>
          </cell>
          <cell r="G2175" t="str">
            <v xml:space="preserve">                                                                                                                                                                                                                                                                                                                                                                                                                                                                                                                                                                                       </v>
          </cell>
        </row>
        <row r="2176">
          <cell r="A2176">
            <v>16</v>
          </cell>
          <cell r="D2176" t="str">
            <v xml:space="preserve">Manufacturing, supplying and fixing glazed  fixed steel grills made out of 40x40x6mm at 3.5 Kg/m are used as the outer frames and welded with MS grill of 15Kg / M2 as pane land  Stiffeners  18x 5 mm MS flat 2 nos  as horizontal The design &amp; style forr grill work should be approved by the departmental Officers. 2Nos of hold fasts of 120mm in length made out of  40x40x6mm  All members are given one coat of red oxide primer as directed by the departmental officers.  The rate includes cost of materials, labour charges, transportation, taxes &amp; all other incidental charges etc., complete. </v>
          </cell>
        </row>
        <row r="2177">
          <cell r="D2177" t="str">
            <v>Consider a size of 1.20x2.10m   area = 2.52 M2</v>
          </cell>
        </row>
        <row r="2178">
          <cell r="D2178" t="str">
            <v>outer 40x40 x 6mm angle</v>
          </cell>
        </row>
        <row r="2179">
          <cell r="D2179" t="str">
            <v>Top Vertical : 2x2.10</v>
          </cell>
          <cell r="E2179">
            <v>4.2</v>
          </cell>
        </row>
        <row r="2180">
          <cell r="D2180" t="str">
            <v>Top &amp; bottom and intermediate Horizontal:2x1.20</v>
          </cell>
          <cell r="E2180">
            <v>2.4</v>
          </cell>
        </row>
        <row r="2181">
          <cell r="E2181">
            <v>6.6</v>
          </cell>
          <cell r="F2181" t="str">
            <v>Rm</v>
          </cell>
        </row>
        <row r="2182">
          <cell r="D2182" t="str">
            <v>Wt.of angle : 6.60 x3.5 kg/m</v>
          </cell>
          <cell r="E2182">
            <v>23.099999999999998</v>
          </cell>
          <cell r="F2182" t="str">
            <v>kg</v>
          </cell>
        </row>
        <row r="2183">
          <cell r="D2183" t="str">
            <v>Add 5% for wastage</v>
          </cell>
          <cell r="E2183">
            <v>1.155</v>
          </cell>
          <cell r="F2183" t="str">
            <v>kg</v>
          </cell>
        </row>
        <row r="2184">
          <cell r="D2184" t="str">
            <v>Total</v>
          </cell>
          <cell r="E2184">
            <v>24.254999999999999</v>
          </cell>
          <cell r="F2184" t="str">
            <v>kg</v>
          </cell>
        </row>
        <row r="2185">
          <cell r="D2185" t="str">
            <v>inner 35 x 35 x 5mm</v>
          </cell>
        </row>
        <row r="2186">
          <cell r="D2186" t="str">
            <v>Top Vertical : 2x2.10</v>
          </cell>
          <cell r="E2186">
            <v>4.2</v>
          </cell>
        </row>
        <row r="2187">
          <cell r="D2187" t="str">
            <v>Top &amp; bottom and intermediate Horizontal:2x1.20</v>
          </cell>
          <cell r="E2187">
            <v>2.4</v>
          </cell>
        </row>
        <row r="2188">
          <cell r="E2188">
            <v>6.6</v>
          </cell>
          <cell r="F2188" t="str">
            <v>Rm</v>
          </cell>
        </row>
        <row r="2189">
          <cell r="D2189" t="str">
            <v>Wt.of angle : 6.60 x2.60 kg/m</v>
          </cell>
          <cell r="E2189">
            <v>17.16</v>
          </cell>
          <cell r="F2189" t="str">
            <v>kg</v>
          </cell>
        </row>
        <row r="2190">
          <cell r="D2190" t="str">
            <v>Add 5% for wastage</v>
          </cell>
          <cell r="E2190">
            <v>0.8580000000000001</v>
          </cell>
        </row>
        <row r="2191">
          <cell r="E2191">
            <v>0.8580000000000001</v>
          </cell>
          <cell r="F2191" t="str">
            <v>kg</v>
          </cell>
        </row>
        <row r="2192">
          <cell r="E2192">
            <v>18.018000000000001</v>
          </cell>
          <cell r="F2192" t="str">
            <v>kg</v>
          </cell>
        </row>
        <row r="2193">
          <cell r="D2193" t="str">
            <v>Stiffeners  18x 5 mm MS flat at rear side</v>
          </cell>
        </row>
        <row r="2194">
          <cell r="D2194" t="str">
            <v>Horizontal  1x2x1.20x1.50 Kg/m</v>
          </cell>
          <cell r="E2194">
            <v>3.5999999999999996</v>
          </cell>
          <cell r="F2194" t="str">
            <v xml:space="preserve">Kg </v>
          </cell>
        </row>
        <row r="2195">
          <cell r="E2195">
            <v>45.872999999999998</v>
          </cell>
          <cell r="F2195" t="str">
            <v>kg</v>
          </cell>
        </row>
        <row r="2196">
          <cell r="D2196" t="str">
            <v>Area of grill 1x1.188 x 2.077</v>
          </cell>
          <cell r="E2196">
            <v>2.4700000000000002</v>
          </cell>
          <cell r="F2196" t="str">
            <v>m2</v>
          </cell>
        </row>
        <row r="2197">
          <cell r="D2197" t="str">
            <v>Wt. of Grill 2.47 x15kg/m2</v>
          </cell>
          <cell r="E2197">
            <v>37.049999999999997</v>
          </cell>
          <cell r="F2197" t="str">
            <v>kg</v>
          </cell>
        </row>
        <row r="2198">
          <cell r="D2198" t="str">
            <v>Add 5% for wastage</v>
          </cell>
          <cell r="E2198">
            <v>1.8525</v>
          </cell>
          <cell r="F2198" t="str">
            <v>kg</v>
          </cell>
        </row>
        <row r="2199">
          <cell r="E2199">
            <v>38.902499999999996</v>
          </cell>
          <cell r="F2199" t="str">
            <v>kg</v>
          </cell>
        </row>
        <row r="2200">
          <cell r="D2200" t="str">
            <v>Painting area</v>
          </cell>
          <cell r="E2200">
            <v>2.52</v>
          </cell>
          <cell r="F2200" t="str">
            <v>M2</v>
          </cell>
        </row>
        <row r="2201">
          <cell r="D2201" t="str">
            <v xml:space="preserve">3mm tk pin headed glass </v>
          </cell>
        </row>
        <row r="2202">
          <cell r="D2202" t="str">
            <v>Glazing for fixed portion 1.12x2.02=</v>
          </cell>
          <cell r="E2202">
            <v>2.2624000000000004</v>
          </cell>
          <cell r="F2202" t="str">
            <v>M2</v>
          </cell>
        </row>
        <row r="2203">
          <cell r="D2203" t="str">
            <v>Add 10% wastage</v>
          </cell>
          <cell r="E2203">
            <v>3.6999999999999998E-2</v>
          </cell>
          <cell r="F2203" t="str">
            <v>M2</v>
          </cell>
        </row>
        <row r="2204">
          <cell r="E2204">
            <v>2.2994000000000003</v>
          </cell>
          <cell r="F2204" t="str">
            <v>M2</v>
          </cell>
        </row>
        <row r="2205">
          <cell r="D2205" t="str">
            <v>Teakwood beading for glazing area</v>
          </cell>
        </row>
        <row r="2206">
          <cell r="D2206" t="str">
            <v>2x(0.26+1.40)</v>
          </cell>
          <cell r="E2206">
            <v>6.28</v>
          </cell>
          <cell r="F2206" t="str">
            <v>Rm</v>
          </cell>
        </row>
        <row r="2208">
          <cell r="D2208" t="str">
            <v>Main Data</v>
          </cell>
        </row>
        <row r="2209">
          <cell r="B2209">
            <v>45.872999999999998</v>
          </cell>
          <cell r="C2209" t="str">
            <v>kg</v>
          </cell>
          <cell r="D2209" t="str">
            <v>M.S. Angle and Flat</v>
          </cell>
          <cell r="E2209">
            <v>43</v>
          </cell>
          <cell r="F2209" t="str">
            <v>kg</v>
          </cell>
          <cell r="G2209">
            <v>1972.539</v>
          </cell>
        </row>
        <row r="2210">
          <cell r="B2210">
            <v>38.902499999999996</v>
          </cell>
          <cell r="C2210" t="str">
            <v>kg</v>
          </cell>
          <cell r="D2210" t="str">
            <v>Grill</v>
          </cell>
          <cell r="E2210" t="e">
            <v>#REF!</v>
          </cell>
          <cell r="F2210" t="str">
            <v>kg</v>
          </cell>
          <cell r="G2210" t="e">
            <v>#REF!</v>
          </cell>
        </row>
        <row r="2211">
          <cell r="B2211">
            <v>2.2994000000000003</v>
          </cell>
          <cell r="C2211" t="str">
            <v>M2</v>
          </cell>
          <cell r="D2211" t="str">
            <v xml:space="preserve">3mm tk pin headed glass </v>
          </cell>
          <cell r="E2211">
            <v>242</v>
          </cell>
          <cell r="F2211" t="str">
            <v>m2</v>
          </cell>
          <cell r="G2211">
            <v>556.45480000000009</v>
          </cell>
        </row>
        <row r="2212">
          <cell r="B2212">
            <v>6.28</v>
          </cell>
          <cell r="C2212" t="str">
            <v>Rm</v>
          </cell>
          <cell r="D2212" t="str">
            <v>Teakwood Beading 15mm x 12mm</v>
          </cell>
          <cell r="E2212">
            <v>17.3</v>
          </cell>
          <cell r="F2212" t="str">
            <v>Rm</v>
          </cell>
          <cell r="G2212">
            <v>108.64400000000001</v>
          </cell>
        </row>
        <row r="2213">
          <cell r="B2213">
            <v>2.52</v>
          </cell>
          <cell r="C2213" t="str">
            <v>M2</v>
          </cell>
          <cell r="D2213" t="str">
            <v xml:space="preserve">Priming Coat </v>
          </cell>
          <cell r="E2213" t="e">
            <v>#REF!</v>
          </cell>
          <cell r="F2213" t="str">
            <v>m2</v>
          </cell>
          <cell r="G2213" t="e">
            <v>#REF!</v>
          </cell>
        </row>
        <row r="2214">
          <cell r="B2214">
            <v>45.872999999999998</v>
          </cell>
          <cell r="C2214" t="str">
            <v>kg</v>
          </cell>
          <cell r="D2214" t="str">
            <v>Labour  for cutting, welding &amp; finishing</v>
          </cell>
          <cell r="E2214">
            <v>23.2</v>
          </cell>
          <cell r="F2214" t="str">
            <v>kg</v>
          </cell>
          <cell r="G2214">
            <v>1064.2536</v>
          </cell>
        </row>
        <row r="2215">
          <cell r="B2215">
            <v>4</v>
          </cell>
          <cell r="C2215" t="str">
            <v>Nos</v>
          </cell>
          <cell r="D2215" t="str">
            <v>Hold fast</v>
          </cell>
          <cell r="E2215">
            <v>60</v>
          </cell>
          <cell r="F2215" t="str">
            <v>Each</v>
          </cell>
          <cell r="G2215">
            <v>240</v>
          </cell>
        </row>
        <row r="2216">
          <cell r="B2216">
            <v>2.52</v>
          </cell>
          <cell r="C2216" t="str">
            <v>M2</v>
          </cell>
          <cell r="D2216" t="str">
            <v>Labour charge for fixing</v>
          </cell>
          <cell r="E2216">
            <v>104</v>
          </cell>
          <cell r="F2216" t="str">
            <v>M2</v>
          </cell>
          <cell r="G2216">
            <v>262.08</v>
          </cell>
        </row>
        <row r="2217">
          <cell r="B2217" t="str">
            <v>L.S.</v>
          </cell>
          <cell r="D2217" t="str">
            <v>Conveyance, Handling, Scaffolding,  Chipping/Masonary concerete &amp; making good the damaged portion</v>
          </cell>
          <cell r="F2217" t="str">
            <v>L.S.</v>
          </cell>
          <cell r="G2217">
            <v>398.3</v>
          </cell>
        </row>
        <row r="2218">
          <cell r="D2218" t="str">
            <v>For 2.52M2</v>
          </cell>
          <cell r="G2218" t="e">
            <v>#REF!</v>
          </cell>
        </row>
        <row r="2219">
          <cell r="D2219" t="str">
            <v>Rate Rs.</v>
          </cell>
          <cell r="E2219" t="e">
            <v>#REF!</v>
          </cell>
        </row>
        <row r="2220">
          <cell r="D2220" t="str">
            <v>Rate per Sqm</v>
          </cell>
          <cell r="E2220" t="e">
            <v>#REF!</v>
          </cell>
          <cell r="G2220" t="str">
            <v xml:space="preserve">                                                                                                                                                                                                                                                                                                                                                                                                                                                                                                                                                                                       </v>
          </cell>
        </row>
        <row r="2221">
          <cell r="B2221">
            <v>0.5</v>
          </cell>
          <cell r="C2221" t="str">
            <v>Nos</v>
          </cell>
          <cell r="D2221" t="str">
            <v>Mazdoor I class</v>
          </cell>
          <cell r="E2221">
            <v>651</v>
          </cell>
          <cell r="F2221" t="str">
            <v>Each</v>
          </cell>
          <cell r="G2221">
            <v>325.5</v>
          </cell>
        </row>
        <row r="2222">
          <cell r="B2222">
            <v>0.8</v>
          </cell>
          <cell r="C2222" t="str">
            <v>Nos</v>
          </cell>
          <cell r="D2222" t="str">
            <v>Mazdoor II class</v>
          </cell>
          <cell r="E2222">
            <v>534</v>
          </cell>
          <cell r="F2222" t="str">
            <v>Each</v>
          </cell>
          <cell r="G2222">
            <v>427.2</v>
          </cell>
        </row>
        <row r="2223">
          <cell r="C2223" t="str">
            <v>LS</v>
          </cell>
          <cell r="D2223" t="str">
            <v>Sundries for brushes, etc.</v>
          </cell>
          <cell r="G2223">
            <v>10.44</v>
          </cell>
        </row>
        <row r="2224">
          <cell r="D2224" t="str">
            <v>Total Rate per 10 Sqm</v>
          </cell>
          <cell r="G2224">
            <v>763.1400000000001</v>
          </cell>
        </row>
        <row r="2225">
          <cell r="D2225" t="str">
            <v>Rate per Sqm</v>
          </cell>
          <cell r="G2225">
            <v>76.314000000000007</v>
          </cell>
        </row>
        <row r="2227">
          <cell r="A2227">
            <v>43</v>
          </cell>
          <cell r="D2227" t="str">
            <v xml:space="preserve">Manufacturing, supplying and fixing Precast Reinforced Cement Concrete slabs of following thickness in RCC 1:2:4 (one cement, two C.S.Sand (M.Sand) and four aggregates), using following HBGS jelly excluding cost of reinforcement steel in position but including cost of moulding charges, casting of slab, finishing, curing and fixing in position in all floors etc., complete </v>
          </cell>
        </row>
        <row r="2228">
          <cell r="A2228" t="str">
            <v>a</v>
          </cell>
          <cell r="D2228" t="str">
            <v>25mm thick slab (using 20mm HBGS Jelly)</v>
          </cell>
        </row>
        <row r="2229">
          <cell r="D2229" t="str">
            <v xml:space="preserve">Consider a slab of size = 1.00 x 0.45m </v>
          </cell>
        </row>
        <row r="2230">
          <cell r="D2230" t="str">
            <v xml:space="preserve">Area = 1 x 1.00 x 0.45 </v>
          </cell>
          <cell r="E2230">
            <v>0.45</v>
          </cell>
          <cell r="F2230" t="str">
            <v>sq.m.</v>
          </cell>
        </row>
        <row r="2232">
          <cell r="D2232" t="str">
            <v>Mould:</v>
          </cell>
        </row>
        <row r="2233">
          <cell r="D2233" t="str">
            <v xml:space="preserve">Country wood of size0.025 x 0.025 required = 2 x 1.10 =2.20         </v>
          </cell>
          <cell r="E2233">
            <v>2.2000000000000002</v>
          </cell>
          <cell r="F2233" t="str">
            <v>RM</v>
          </cell>
        </row>
        <row r="2234">
          <cell r="D2234" t="str">
            <v>2 x 0.55 =1.10</v>
          </cell>
          <cell r="E2234">
            <v>1.1000000000000001</v>
          </cell>
          <cell r="F2234" t="str">
            <v>RM</v>
          </cell>
        </row>
        <row r="2235">
          <cell r="D2235" t="str">
            <v>Total</v>
          </cell>
          <cell r="E2235">
            <v>3.3000000000000003</v>
          </cell>
          <cell r="F2235" t="str">
            <v>RM</v>
          </cell>
        </row>
        <row r="2236">
          <cell r="D2236" t="str">
            <v xml:space="preserve">(or) 3.30 x 0.025 x 0.025 = 0.0020625 (or) </v>
          </cell>
          <cell r="E2236">
            <v>2.0999999999999999E-3</v>
          </cell>
          <cell r="F2236" t="str">
            <v>cum</v>
          </cell>
        </row>
        <row r="2238">
          <cell r="D2238" t="str">
            <v xml:space="preserve">CC 1:2:4        </v>
          </cell>
        </row>
        <row r="2239">
          <cell r="D2239" t="str">
            <v>1.00 x 0.45 x 0.025  =</v>
          </cell>
          <cell r="E2239">
            <v>1.1250000000000001E-2</v>
          </cell>
          <cell r="F2239" t="str">
            <v>cu.m.</v>
          </cell>
        </row>
        <row r="2240">
          <cell r="D2240" t="str">
            <v>Sub-Data for Mould</v>
          </cell>
        </row>
        <row r="2241">
          <cell r="B2241">
            <v>2.0999999999999999E-3</v>
          </cell>
          <cell r="C2241" t="str">
            <v>cu.m.</v>
          </cell>
          <cell r="D2241" t="str">
            <v xml:space="preserve">Cost of country wood </v>
          </cell>
          <cell r="E2241">
            <v>34800</v>
          </cell>
          <cell r="F2241" t="str">
            <v>cu.m.</v>
          </cell>
          <cell r="G2241">
            <v>73.08</v>
          </cell>
        </row>
        <row r="2242">
          <cell r="B2242">
            <v>2.0999999999999999E-3</v>
          </cell>
          <cell r="C2242" t="str">
            <v>cu.m.</v>
          </cell>
          <cell r="D2242" t="str">
            <v>Labour wrought put up</v>
          </cell>
          <cell r="E2242">
            <v>9012.9369999999999</v>
          </cell>
          <cell r="F2242" t="str">
            <v>cu.m.</v>
          </cell>
          <cell r="G2242">
            <v>18.927167699999998</v>
          </cell>
        </row>
        <row r="2243">
          <cell r="C2243" t="str">
            <v>LS</v>
          </cell>
          <cell r="D2243" t="str">
            <v>Sundries for nails, oiling the mould etc.</v>
          </cell>
          <cell r="F2243" t="str">
            <v>LS</v>
          </cell>
          <cell r="G2243">
            <v>1.8927167699999998</v>
          </cell>
        </row>
        <row r="2244">
          <cell r="D2244" t="str">
            <v>Cost for mould for 5 uses</v>
          </cell>
          <cell r="G2244">
            <v>93.899884469999989</v>
          </cell>
        </row>
        <row r="2245">
          <cell r="D2245" t="str">
            <v>Cost for 1 use</v>
          </cell>
          <cell r="G2245">
            <v>18.779976893999997</v>
          </cell>
        </row>
        <row r="2247">
          <cell r="D2247" t="str">
            <v>DATA</v>
          </cell>
        </row>
        <row r="2248">
          <cell r="B2248">
            <v>1.1250000000000001E-2</v>
          </cell>
          <cell r="C2248" t="str">
            <v>cu.m.</v>
          </cell>
          <cell r="D2248" t="str">
            <v>R .C. C. Concrete 1:2:4 without vibration</v>
          </cell>
          <cell r="E2248" t="e">
            <v>#REF!</v>
          </cell>
          <cell r="F2248" t="str">
            <v>cu.m.</v>
          </cell>
          <cell r="G2248" t="e">
            <v>#REF!</v>
          </cell>
        </row>
        <row r="2249">
          <cell r="B2249">
            <v>1</v>
          </cell>
          <cell r="C2249" t="str">
            <v>use</v>
          </cell>
          <cell r="D2249" t="str">
            <v>Cost of mould</v>
          </cell>
          <cell r="E2249">
            <v>18.779976893999997</v>
          </cell>
          <cell r="F2249" t="str">
            <v>1 use</v>
          </cell>
          <cell r="G2249">
            <v>18.779976893999997</v>
          </cell>
        </row>
        <row r="2250">
          <cell r="C2250" t="str">
            <v>LS</v>
          </cell>
          <cell r="D2250" t="str">
            <v>Add for finishing, curing, lifting and placing in position</v>
          </cell>
          <cell r="F2250" t="str">
            <v>LS</v>
          </cell>
          <cell r="G2250">
            <v>5.72</v>
          </cell>
        </row>
        <row r="2251">
          <cell r="D2251" t="str">
            <v>Rate for 0.45 sq.m.</v>
          </cell>
          <cell r="G2251" t="e">
            <v>#REF!</v>
          </cell>
        </row>
        <row r="2252">
          <cell r="D2252" t="str">
            <v>Rate  for 1 sq.m.</v>
          </cell>
          <cell r="G2252" t="e">
            <v>#REF!</v>
          </cell>
        </row>
        <row r="2254">
          <cell r="A2254" t="str">
            <v>b</v>
          </cell>
          <cell r="D2254" t="str">
            <v>50mm thick slab (using 20mm HBGS Jelly)</v>
          </cell>
        </row>
        <row r="2255">
          <cell r="D2255" t="str">
            <v xml:space="preserve">Consider a slab of size = 1.00 x 0.45m </v>
          </cell>
        </row>
        <row r="2256">
          <cell r="D2256" t="str">
            <v xml:space="preserve">Area = 1 x 1.00 x 0.45 </v>
          </cell>
          <cell r="E2256">
            <v>0.45</v>
          </cell>
          <cell r="F2256" t="str">
            <v>sq.m.</v>
          </cell>
        </row>
        <row r="2257">
          <cell r="D2257" t="str">
            <v>Mould:</v>
          </cell>
        </row>
        <row r="2258">
          <cell r="D2258" t="str">
            <v xml:space="preserve">Country wood of size
0.025 x 0.05 required = 2 x 1.10 =         </v>
          </cell>
          <cell r="E2258">
            <v>2.2000000000000002</v>
          </cell>
          <cell r="F2258" t="str">
            <v>RM</v>
          </cell>
        </row>
        <row r="2259">
          <cell r="D2259" t="str">
            <v xml:space="preserve">2 x 0.55 </v>
          </cell>
          <cell r="E2259">
            <v>1.1000000000000001</v>
          </cell>
          <cell r="F2259" t="str">
            <v>RM</v>
          </cell>
        </row>
        <row r="2260">
          <cell r="D2260" t="str">
            <v>Total</v>
          </cell>
          <cell r="E2260">
            <v>3.3000000000000003</v>
          </cell>
          <cell r="F2260" t="str">
            <v>RM</v>
          </cell>
        </row>
        <row r="2261">
          <cell r="D2261" t="str">
            <v xml:space="preserve">(or) 3.30 x 0.050 x 0.025 = 0.004125 (or) </v>
          </cell>
          <cell r="E2261">
            <v>4.1000000000000003E-3</v>
          </cell>
          <cell r="F2261" t="str">
            <v>cum</v>
          </cell>
        </row>
        <row r="2263">
          <cell r="D2263" t="str">
            <v xml:space="preserve">CC 1:2:4        </v>
          </cell>
        </row>
        <row r="2264">
          <cell r="D2264" t="str">
            <v>1.00 x 0.45 x 0.05  =</v>
          </cell>
          <cell r="E2264">
            <v>2.2500000000000003E-2</v>
          </cell>
          <cell r="F2264" t="str">
            <v>cu.m.</v>
          </cell>
        </row>
        <row r="2265">
          <cell r="D2265" t="str">
            <v>Sub-Data for Mould</v>
          </cell>
        </row>
        <row r="2266">
          <cell r="B2266">
            <v>4.1000000000000003E-3</v>
          </cell>
          <cell r="C2266" t="str">
            <v>cu.m.</v>
          </cell>
          <cell r="D2266" t="str">
            <v xml:space="preserve">Cost of country wood </v>
          </cell>
          <cell r="E2266">
            <v>34800</v>
          </cell>
          <cell r="F2266" t="str">
            <v>cu.m.</v>
          </cell>
          <cell r="G2266">
            <v>142.68</v>
          </cell>
        </row>
        <row r="2267">
          <cell r="B2267">
            <v>4.1000000000000003E-3</v>
          </cell>
          <cell r="C2267" t="str">
            <v>cu.m.</v>
          </cell>
          <cell r="D2267" t="str">
            <v>Labour wrought put up</v>
          </cell>
          <cell r="E2267">
            <v>9012.9369999999999</v>
          </cell>
          <cell r="F2267" t="str">
            <v>cu.m.</v>
          </cell>
          <cell r="G2267">
            <v>36.9530417</v>
          </cell>
        </row>
        <row r="2268">
          <cell r="C2268" t="str">
            <v>LS</v>
          </cell>
          <cell r="D2268" t="str">
            <v>Sundries for nails, oiling the mould etc.</v>
          </cell>
          <cell r="F2268" t="str">
            <v>LS</v>
          </cell>
          <cell r="G2268">
            <v>3.75</v>
          </cell>
        </row>
        <row r="2269">
          <cell r="D2269" t="str">
            <v>Cost for mould for 5 uses</v>
          </cell>
          <cell r="G2269">
            <v>183.38304170000001</v>
          </cell>
        </row>
        <row r="2270">
          <cell r="D2270" t="str">
            <v>Cost for 1 use</v>
          </cell>
          <cell r="G2270">
            <v>36.676608340000001</v>
          </cell>
        </row>
        <row r="2271">
          <cell r="D2271" t="str">
            <v>DATA</v>
          </cell>
        </row>
        <row r="2272">
          <cell r="B2272">
            <v>2.2500000000000003E-2</v>
          </cell>
          <cell r="C2272" t="str">
            <v>cu.m.</v>
          </cell>
          <cell r="D2272" t="str">
            <v>R .C. C. Concrete 1:2:4 without vibration</v>
          </cell>
          <cell r="E2272" t="e">
            <v>#REF!</v>
          </cell>
          <cell r="F2272" t="str">
            <v>cu.m.</v>
          </cell>
          <cell r="G2272" t="e">
            <v>#REF!</v>
          </cell>
        </row>
        <row r="2273">
          <cell r="B2273">
            <v>1</v>
          </cell>
          <cell r="C2273" t="str">
            <v>use</v>
          </cell>
          <cell r="D2273" t="str">
            <v>Cost of mould</v>
          </cell>
          <cell r="E2273">
            <v>36.676608340000001</v>
          </cell>
          <cell r="F2273" t="str">
            <v>1 use</v>
          </cell>
          <cell r="G2273">
            <v>36.676608340000001</v>
          </cell>
        </row>
        <row r="2274">
          <cell r="C2274" t="str">
            <v>LS</v>
          </cell>
          <cell r="D2274" t="str">
            <v>Add for finishing, curing, lifting and placing in position</v>
          </cell>
          <cell r="F2274" t="str">
            <v>LS</v>
          </cell>
          <cell r="G2274">
            <v>12.28</v>
          </cell>
        </row>
        <row r="2275">
          <cell r="D2275" t="str">
            <v>Rate for 0.45 sq.m.</v>
          </cell>
          <cell r="G2275" t="e">
            <v>#REF!</v>
          </cell>
        </row>
        <row r="2276">
          <cell r="D2276" t="str">
            <v>Rate  for 1 sq.m.</v>
          </cell>
          <cell r="G2276" t="e">
            <v>#REF!</v>
          </cell>
        </row>
        <row r="2302">
          <cell r="A2302">
            <v>17</v>
          </cell>
          <cell r="D2302" t="str">
            <v>Suppling and fixing FRP door shutter with FRP door frames made out of FRP sheets</v>
          </cell>
        </row>
        <row r="2303">
          <cell r="B2303">
            <v>1</v>
          </cell>
          <cell r="C2303" t="str">
            <v>Sqm</v>
          </cell>
          <cell r="D2303" t="str">
            <v>S.I No -97a</v>
          </cell>
          <cell r="E2303">
            <v>3940</v>
          </cell>
          <cell r="F2303" t="str">
            <v>Sqm</v>
          </cell>
          <cell r="G2303">
            <v>3940</v>
          </cell>
        </row>
        <row r="2304">
          <cell r="D2304" t="str">
            <v>Rate per Sqm</v>
          </cell>
          <cell r="G2304">
            <v>3940</v>
          </cell>
        </row>
        <row r="2330">
          <cell r="A2330">
            <v>21</v>
          </cell>
        </row>
        <row r="2335">
          <cell r="A2335">
            <v>22</v>
          </cell>
          <cell r="B2335">
            <v>1</v>
          </cell>
          <cell r="C2335" t="str">
            <v>Sqm</v>
          </cell>
          <cell r="D2335" t="str">
            <v>Supplying and fixing of Bituminous pad 15mm thick for expansion joint including cost and conveyance of all materials and labour charges for cutting and fixing in position of tarpad etc.,complete as directed.</v>
          </cell>
        </row>
        <row r="2336">
          <cell r="B2336">
            <v>1</v>
          </cell>
          <cell r="C2336" t="str">
            <v>Sqm</v>
          </cell>
          <cell r="D2336" t="str">
            <v>Bituminous pad</v>
          </cell>
          <cell r="E2336">
            <v>210</v>
          </cell>
          <cell r="F2336">
            <v>0.54</v>
          </cell>
          <cell r="G2336">
            <v>388.89</v>
          </cell>
        </row>
        <row r="2337">
          <cell r="D2337" t="str">
            <v>Labour charges for cutting and fixing in position</v>
          </cell>
          <cell r="G2337">
            <v>21.11</v>
          </cell>
        </row>
        <row r="2338">
          <cell r="D2338" t="str">
            <v>Total rate per Sqm</v>
          </cell>
          <cell r="G2338">
            <v>410</v>
          </cell>
        </row>
        <row r="2340">
          <cell r="D2340" t="str">
            <v>Supply and fixing of Country Wood door of 
Size 1.07m x 2.10m ( 3' 6" x 7'0")</v>
          </cell>
        </row>
        <row r="2341">
          <cell r="D2341" t="str">
            <v xml:space="preserve">Area of Door = 3' 6" x 7' 0" = 24.50 </v>
          </cell>
          <cell r="E2341">
            <v>2.2799999999999998</v>
          </cell>
          <cell r="F2341" t="str">
            <v>Sqm</v>
          </cell>
        </row>
        <row r="2342">
          <cell r="D2342" t="str">
            <v>Frame</v>
          </cell>
        </row>
        <row r="2343">
          <cell r="D2343" t="str">
            <v>Horizontal = 1 x 3'6" x 5" x 4"</v>
          </cell>
          <cell r="E2343">
            <v>0.48499999999999999</v>
          </cell>
          <cell r="F2343" t="str">
            <v>Cft</v>
          </cell>
          <cell r="G2343">
            <v>0</v>
          </cell>
        </row>
        <row r="2344">
          <cell r="D2344" t="str">
            <v>Vertical = 2 x 7'0" x 5" x 4"</v>
          </cell>
          <cell r="E2344">
            <v>1.944</v>
          </cell>
          <cell r="F2344" t="str">
            <v>Cft</v>
          </cell>
          <cell r="G2344">
            <v>0</v>
          </cell>
        </row>
        <row r="2345">
          <cell r="D2345" t="str">
            <v>Total qty in Cft</v>
          </cell>
          <cell r="E2345">
            <v>2.4289999999999998</v>
          </cell>
          <cell r="F2345" t="str">
            <v>Cft</v>
          </cell>
          <cell r="G2345">
            <v>0</v>
          </cell>
        </row>
        <row r="2346">
          <cell r="D2346" t="str">
            <v>Total qty in Cum</v>
          </cell>
          <cell r="E2346">
            <v>6.9000000000000006E-2</v>
          </cell>
          <cell r="F2346" t="str">
            <v>Cum</v>
          </cell>
          <cell r="G2346">
            <v>6.9000000000000006E-2</v>
          </cell>
        </row>
        <row r="2347">
          <cell r="D2347" t="str">
            <v xml:space="preserve">Shutter </v>
          </cell>
          <cell r="G2347">
            <v>0</v>
          </cell>
        </row>
        <row r="2348">
          <cell r="D2348" t="str">
            <v>Shutter area = 2'10" x 6'8"</v>
          </cell>
          <cell r="E2348">
            <v>19</v>
          </cell>
          <cell r="F2348" t="str">
            <v>Sft</v>
          </cell>
        </row>
        <row r="2349">
          <cell r="D2349" t="str">
            <v>Horizontal = 2 x 2 x 2' 10" x4" x 1 1/2"</v>
          </cell>
          <cell r="E2349">
            <v>0.47199999999999998</v>
          </cell>
          <cell r="F2349" t="str">
            <v>Cft</v>
          </cell>
        </row>
        <row r="2350">
          <cell r="D2350" t="str">
            <v>Vertical =  2 x 2 x 6' 8" x4" x 1 1/2"</v>
          </cell>
          <cell r="E2350">
            <v>1.111</v>
          </cell>
          <cell r="F2350" t="str">
            <v>Cft</v>
          </cell>
        </row>
        <row r="2351">
          <cell r="D2351" t="str">
            <v>Total qty in Cft</v>
          </cell>
          <cell r="E2351">
            <v>1.583</v>
          </cell>
          <cell r="F2351" t="str">
            <v>Cft</v>
          </cell>
          <cell r="G2351">
            <v>1.583</v>
          </cell>
        </row>
        <row r="2352">
          <cell r="D2352" t="str">
            <v>Planks = 1 x 4 x 0' 9" x 2' 0" x 1"</v>
          </cell>
          <cell r="E2352">
            <v>0.5</v>
          </cell>
          <cell r="F2352" t="str">
            <v>Cft</v>
          </cell>
        </row>
        <row r="2353">
          <cell r="D2353" t="str">
            <v>Planks = 1 x 2 x 0' 9" x 1' 4" x 1"</v>
          </cell>
          <cell r="E2353">
            <v>0.16700000000000001</v>
          </cell>
          <cell r="F2353" t="str">
            <v>Cft</v>
          </cell>
        </row>
        <row r="2354">
          <cell r="D2354" t="str">
            <v>Total qty in Cft</v>
          </cell>
          <cell r="E2354">
            <v>0.66700000000000004</v>
          </cell>
          <cell r="F2354" t="str">
            <v>Cft</v>
          </cell>
          <cell r="G2354">
            <v>0.66700000000000004</v>
          </cell>
        </row>
        <row r="2355">
          <cell r="D2355" t="str">
            <v>Total qty in Cft</v>
          </cell>
          <cell r="G2355">
            <v>2.25</v>
          </cell>
        </row>
        <row r="2356">
          <cell r="D2356" t="str">
            <v>Total qty in Cum</v>
          </cell>
          <cell r="F2356" t="str">
            <v>Cum</v>
          </cell>
          <cell r="G2356">
            <v>6.4000000000000001E-2</v>
          </cell>
        </row>
        <row r="2357">
          <cell r="D2357" t="str">
            <v>Sub data for Wrought and putup</v>
          </cell>
        </row>
        <row r="2358">
          <cell r="B2358">
            <v>4.5</v>
          </cell>
          <cell r="C2358" t="str">
            <v>Nos</v>
          </cell>
          <cell r="D2358" t="str">
            <v>Carpenter I class</v>
          </cell>
          <cell r="E2358">
            <v>976</v>
          </cell>
          <cell r="F2358" t="str">
            <v>Each</v>
          </cell>
          <cell r="G2358">
            <v>4392</v>
          </cell>
        </row>
        <row r="2359">
          <cell r="B2359">
            <v>13.2</v>
          </cell>
          <cell r="C2359" t="str">
            <v>Nos</v>
          </cell>
          <cell r="D2359" t="str">
            <v>Carpenter II class</v>
          </cell>
          <cell r="E2359">
            <v>932</v>
          </cell>
          <cell r="F2359" t="str">
            <v>Each</v>
          </cell>
          <cell r="G2359">
            <v>12302.4</v>
          </cell>
        </row>
        <row r="2360">
          <cell r="B2360">
            <v>8.8000000000000007</v>
          </cell>
          <cell r="C2360" t="str">
            <v>Nos</v>
          </cell>
          <cell r="D2360" t="str">
            <v>Mazdoor I Class</v>
          </cell>
          <cell r="E2360">
            <v>651</v>
          </cell>
          <cell r="F2360" t="str">
            <v>Each</v>
          </cell>
          <cell r="G2360">
            <v>5728.8</v>
          </cell>
        </row>
        <row r="2361">
          <cell r="D2361" t="str">
            <v>Total</v>
          </cell>
          <cell r="G2361">
            <v>22423.200000000001</v>
          </cell>
        </row>
        <row r="2363">
          <cell r="D2363" t="str">
            <v>Main data (Rate for aldrops,Tower bolts are as per P.W.D.approved Local market rate w.e.f.01.08.08)</v>
          </cell>
        </row>
        <row r="2364">
          <cell r="B2364">
            <v>6.9000000000000006E-2</v>
          </cell>
          <cell r="C2364" t="str">
            <v>Cum</v>
          </cell>
          <cell r="D2364" t="str">
            <v>Wooden Frame</v>
          </cell>
          <cell r="E2364">
            <v>23800</v>
          </cell>
          <cell r="F2364" t="str">
            <v>Cum</v>
          </cell>
          <cell r="G2364">
            <v>1642.2</v>
          </cell>
        </row>
        <row r="2365">
          <cell r="B2365">
            <v>6.9000000000000006E-2</v>
          </cell>
          <cell r="C2365" t="str">
            <v>Cum</v>
          </cell>
          <cell r="D2365" t="str">
            <v>Labour charges for frame</v>
          </cell>
          <cell r="E2365">
            <v>22423.200000000001</v>
          </cell>
          <cell r="F2365" t="str">
            <v>Cum</v>
          </cell>
          <cell r="G2365">
            <v>1547.2</v>
          </cell>
        </row>
        <row r="2366">
          <cell r="B2366">
            <v>6.4000000000000001E-2</v>
          </cell>
          <cell r="C2366" t="str">
            <v>Cum</v>
          </cell>
          <cell r="D2366" t="str">
            <v>Wooden Shutter</v>
          </cell>
          <cell r="E2366">
            <v>27300</v>
          </cell>
          <cell r="F2366" t="str">
            <v>Cum</v>
          </cell>
          <cell r="G2366">
            <v>1747.2</v>
          </cell>
        </row>
        <row r="2367">
          <cell r="B2367">
            <v>2.2799999999999998</v>
          </cell>
          <cell r="C2367" t="str">
            <v>Sqm</v>
          </cell>
          <cell r="D2367" t="str">
            <v>Labour charges for Shutter</v>
          </cell>
          <cell r="E2367">
            <v>396</v>
          </cell>
          <cell r="F2367" t="str">
            <v>Sqm</v>
          </cell>
          <cell r="G2367">
            <v>902.88</v>
          </cell>
        </row>
        <row r="2368">
          <cell r="B2368">
            <v>6</v>
          </cell>
          <cell r="C2368" t="str">
            <v>Nos</v>
          </cell>
          <cell r="D2368" t="str">
            <v>Cost of Holdfasts</v>
          </cell>
          <cell r="E2368">
            <v>25</v>
          </cell>
          <cell r="F2368" t="str">
            <v>each</v>
          </cell>
          <cell r="G2368">
            <v>150</v>
          </cell>
        </row>
        <row r="2369">
          <cell r="B2369">
            <v>6</v>
          </cell>
          <cell r="C2369" t="str">
            <v>Nos</v>
          </cell>
          <cell r="D2369" t="str">
            <v>Butt Hinges 100 x 30mm</v>
          </cell>
          <cell r="E2369">
            <v>49</v>
          </cell>
          <cell r="F2369" t="str">
            <v>each</v>
          </cell>
          <cell r="G2369">
            <v>294</v>
          </cell>
        </row>
        <row r="2370">
          <cell r="B2370">
            <v>2</v>
          </cell>
          <cell r="C2370" t="str">
            <v>Nos</v>
          </cell>
          <cell r="D2370" t="str">
            <v>Top Tower Bolt 250mm x 12mm</v>
          </cell>
          <cell r="E2370">
            <v>66</v>
          </cell>
          <cell r="F2370" t="str">
            <v>each</v>
          </cell>
          <cell r="G2370">
            <v>132</v>
          </cell>
        </row>
        <row r="2371">
          <cell r="B2371">
            <v>1</v>
          </cell>
          <cell r="C2371" t="str">
            <v>Nos</v>
          </cell>
          <cell r="D2371" t="str">
            <v>BottomTower Bolt 200mm x 12mm</v>
          </cell>
          <cell r="E2371">
            <v>55.5</v>
          </cell>
          <cell r="F2371" t="str">
            <v>each</v>
          </cell>
          <cell r="G2371">
            <v>55.5</v>
          </cell>
        </row>
        <row r="2372">
          <cell r="B2372">
            <v>1</v>
          </cell>
          <cell r="C2372" t="str">
            <v>Nos</v>
          </cell>
          <cell r="D2372" t="str">
            <v>Lock rail,Tower bolt 200mm x 12mm</v>
          </cell>
          <cell r="E2372">
            <v>55.5</v>
          </cell>
          <cell r="F2372" t="str">
            <v>each</v>
          </cell>
          <cell r="G2372">
            <v>55.5</v>
          </cell>
        </row>
        <row r="2373">
          <cell r="B2373">
            <v>1</v>
          </cell>
          <cell r="C2373" t="str">
            <v>Nos</v>
          </cell>
          <cell r="D2373" t="str">
            <v>Aldrop of size ( 16 x 250mm )</v>
          </cell>
          <cell r="E2373">
            <v>137.5</v>
          </cell>
          <cell r="F2373" t="str">
            <v>each</v>
          </cell>
          <cell r="G2373">
            <v>137.5</v>
          </cell>
        </row>
        <row r="2374">
          <cell r="A2374">
            <v>23</v>
          </cell>
          <cell r="D2374" t="str">
            <v>Add for sundries for nails screws etc.,</v>
          </cell>
          <cell r="G2374">
            <v>30.95</v>
          </cell>
        </row>
        <row r="2375">
          <cell r="D2375" t="str">
            <v>Total rate for 24.50 sft</v>
          </cell>
          <cell r="G2375">
            <v>6694.93</v>
          </cell>
        </row>
        <row r="2376">
          <cell r="D2376" t="str">
            <v>Rate per Sft</v>
          </cell>
          <cell r="G2376">
            <v>273.26244897959185</v>
          </cell>
        </row>
        <row r="2377">
          <cell r="D2377" t="str">
            <v>Rate per Sqm</v>
          </cell>
          <cell r="G2377">
            <v>2941.3725210670373</v>
          </cell>
        </row>
        <row r="2379">
          <cell r="D2379" t="str">
            <v>Supply and fixing of Country Wood Window of 
Size 1.47m x 1.35m(4' 10" x 4' 6")</v>
          </cell>
        </row>
        <row r="2380">
          <cell r="D2380" t="str">
            <v>Area of Window = 4' 10" x 4' 6" = 21.75 Sft</v>
          </cell>
        </row>
        <row r="2381">
          <cell r="D2381" t="str">
            <v>Frame</v>
          </cell>
        </row>
        <row r="2382">
          <cell r="D2382" t="str">
            <v>Horizontal = 1 x 2 x 4' 10" x 3" x 2 1/2"</v>
          </cell>
          <cell r="E2382">
            <v>0.503</v>
          </cell>
          <cell r="F2382" t="str">
            <v>Cft</v>
          </cell>
        </row>
        <row r="2383">
          <cell r="D2383" t="str">
            <v>Vertical = 1 x 4 x 4' 6" x 3" x 2 1/2"</v>
          </cell>
          <cell r="E2383">
            <v>0.93600000000000005</v>
          </cell>
          <cell r="F2383" t="str">
            <v>Cft</v>
          </cell>
        </row>
        <row r="2384">
          <cell r="D2384" t="str">
            <v>Total qty in Cft</v>
          </cell>
          <cell r="E2384">
            <v>1.4390000000000001</v>
          </cell>
          <cell r="F2384" t="str">
            <v>Cft</v>
          </cell>
        </row>
        <row r="2385">
          <cell r="D2385" t="str">
            <v>Total qty in Cum</v>
          </cell>
          <cell r="E2385">
            <v>4.1000000000000002E-2</v>
          </cell>
          <cell r="F2385" t="str">
            <v>Cum</v>
          </cell>
        </row>
        <row r="2386">
          <cell r="D2386" t="str">
            <v>Shutter Area</v>
          </cell>
        </row>
        <row r="2387">
          <cell r="D2387" t="str">
            <v>Shutter area = 1 x 6 x 4' 1" x 2 1/2"</v>
          </cell>
          <cell r="E2387">
            <v>5.0999999999999996</v>
          </cell>
          <cell r="F2387" t="str">
            <v>Sft</v>
          </cell>
        </row>
        <row r="2388">
          <cell r="D2388" t="str">
            <v>Shutter area = 1 x 6 x0' 11" x 2 1/2"</v>
          </cell>
          <cell r="E2388">
            <v>1.1399999999999999</v>
          </cell>
          <cell r="F2388" t="str">
            <v>Sft</v>
          </cell>
        </row>
        <row r="2389">
          <cell r="D2389" t="str">
            <v>Total qty in Sft</v>
          </cell>
          <cell r="E2389">
            <v>6.2399999999999993</v>
          </cell>
          <cell r="F2389" t="str">
            <v>Sft</v>
          </cell>
        </row>
        <row r="2390">
          <cell r="D2390" t="str">
            <v>Total qty in Sqm</v>
          </cell>
          <cell r="E2390">
            <v>0.57999999999999996</v>
          </cell>
          <cell r="F2390" t="str">
            <v>Sqm</v>
          </cell>
        </row>
        <row r="2391">
          <cell r="D2391" t="str">
            <v>Shutter Frame</v>
          </cell>
        </row>
        <row r="2392">
          <cell r="D2392" t="str">
            <v>Horizontal = 1 x 2 x 4' 0" x2 1/2" x 1 1/2"</v>
          </cell>
          <cell r="E2392">
            <v>0.20799999999999999</v>
          </cell>
          <cell r="F2392" t="str">
            <v>Cft</v>
          </cell>
        </row>
        <row r="2393">
          <cell r="D2393" t="str">
            <v>Horizontal = 1 x 2 x 4' 1" x2 1/2" x 1 1/2"</v>
          </cell>
          <cell r="E2393">
            <v>0.21199999999999999</v>
          </cell>
          <cell r="F2393" t="str">
            <v>Cft</v>
          </cell>
        </row>
        <row r="2394">
          <cell r="D2394" t="str">
            <v>Total qty in Cft</v>
          </cell>
          <cell r="E2394">
            <v>0.42</v>
          </cell>
          <cell r="F2394" t="str">
            <v>Cft</v>
          </cell>
        </row>
        <row r="2395">
          <cell r="D2395" t="str">
            <v>Total qty in Cum</v>
          </cell>
          <cell r="E2395">
            <v>1.2E-2</v>
          </cell>
          <cell r="F2395" t="str">
            <v>Cum</v>
          </cell>
        </row>
        <row r="2396">
          <cell r="D2396" t="str">
            <v xml:space="preserve">Glass panel = 1 x 3 x 11" x 3' 8" = </v>
          </cell>
          <cell r="E2396">
            <v>10.09</v>
          </cell>
          <cell r="F2396" t="str">
            <v>Sft</v>
          </cell>
        </row>
        <row r="2397">
          <cell r="D2397" t="str">
            <v>Grill = As per Glass area</v>
          </cell>
          <cell r="E2397">
            <v>10.09</v>
          </cell>
          <cell r="F2397" t="str">
            <v>Sft</v>
          </cell>
        </row>
        <row r="2398">
          <cell r="B2398">
            <v>10.09</v>
          </cell>
          <cell r="C2398" t="str">
            <v>Sft</v>
          </cell>
          <cell r="D2398" t="str">
            <v>Weight ogf grill = 2.5 kg per Sft</v>
          </cell>
          <cell r="E2398">
            <v>2.5</v>
          </cell>
          <cell r="F2398" t="str">
            <v>Kg</v>
          </cell>
          <cell r="G2398">
            <v>25.23</v>
          </cell>
        </row>
        <row r="2399">
          <cell r="D2399" t="str">
            <v>Sub data</v>
          </cell>
        </row>
        <row r="2400">
          <cell r="B2400">
            <v>1</v>
          </cell>
          <cell r="C2400" t="str">
            <v>Kg</v>
          </cell>
          <cell r="D2400" t="str">
            <v>Supply and fixing of grill</v>
          </cell>
          <cell r="E2400">
            <v>50.8</v>
          </cell>
          <cell r="F2400" t="str">
            <v>Kg</v>
          </cell>
          <cell r="G2400">
            <v>50.8</v>
          </cell>
        </row>
        <row r="2401">
          <cell r="D2401" t="str">
            <v>Main data</v>
          </cell>
        </row>
        <row r="2402">
          <cell r="B2402">
            <v>4.1000000000000002E-2</v>
          </cell>
          <cell r="C2402" t="str">
            <v>Cum</v>
          </cell>
          <cell r="D2402" t="str">
            <v>Wooden Frame</v>
          </cell>
          <cell r="E2402">
            <v>23800</v>
          </cell>
          <cell r="F2402" t="str">
            <v>Cum</v>
          </cell>
          <cell r="G2402">
            <v>975.8</v>
          </cell>
        </row>
        <row r="2403">
          <cell r="B2403">
            <v>4.1000000000000002E-2</v>
          </cell>
          <cell r="C2403" t="str">
            <v>Cum</v>
          </cell>
          <cell r="D2403" t="str">
            <v>Labour charges for frame</v>
          </cell>
          <cell r="E2403">
            <v>22423.200000000001</v>
          </cell>
          <cell r="F2403" t="str">
            <v>Cum</v>
          </cell>
          <cell r="G2403">
            <v>919.35</v>
          </cell>
        </row>
        <row r="2404">
          <cell r="B2404">
            <v>1.2E-2</v>
          </cell>
          <cell r="C2404" t="str">
            <v>Cum</v>
          </cell>
          <cell r="D2404" t="str">
            <v>Wooden Shutter</v>
          </cell>
          <cell r="E2404">
            <v>27300</v>
          </cell>
          <cell r="F2404" t="str">
            <v>Cum</v>
          </cell>
          <cell r="G2404">
            <v>327.60000000000002</v>
          </cell>
        </row>
        <row r="2405">
          <cell r="B2405">
            <v>0.57999999999999996</v>
          </cell>
          <cell r="C2405" t="str">
            <v>Sqm</v>
          </cell>
          <cell r="D2405" t="str">
            <v>Labour charges for Shutter</v>
          </cell>
          <cell r="E2405">
            <v>396</v>
          </cell>
          <cell r="F2405" t="str">
            <v>Sqm</v>
          </cell>
          <cell r="G2405">
            <v>229.68</v>
          </cell>
        </row>
        <row r="2406">
          <cell r="B2406">
            <v>25.23</v>
          </cell>
          <cell r="C2406" t="str">
            <v>Kg</v>
          </cell>
          <cell r="D2406" t="str">
            <v>Supply and fixing of grill</v>
          </cell>
          <cell r="E2406">
            <v>54</v>
          </cell>
          <cell r="F2406" t="str">
            <v>kg</v>
          </cell>
          <cell r="G2406">
            <v>1362.42</v>
          </cell>
        </row>
        <row r="2407">
          <cell r="B2407">
            <v>0.93700000000000006</v>
          </cell>
          <cell r="C2407" t="str">
            <v>Sqm</v>
          </cell>
          <cell r="D2407" t="str">
            <v>Glass panel 3mm thick</v>
          </cell>
          <cell r="E2407">
            <v>200</v>
          </cell>
          <cell r="F2407" t="str">
            <v>Sqm</v>
          </cell>
          <cell r="G2407">
            <v>187.4</v>
          </cell>
        </row>
        <row r="2408">
          <cell r="B2408">
            <v>6</v>
          </cell>
          <cell r="C2408" t="str">
            <v>Nos</v>
          </cell>
          <cell r="D2408" t="str">
            <v>Cost of Holdfasts</v>
          </cell>
          <cell r="E2408">
            <v>25</v>
          </cell>
          <cell r="F2408" t="str">
            <v>Each</v>
          </cell>
          <cell r="G2408">
            <v>150</v>
          </cell>
        </row>
        <row r="2409">
          <cell r="B2409" t="str">
            <v>LS</v>
          </cell>
          <cell r="D2409" t="str">
            <v>Labour charges for fixing Glass panel</v>
          </cell>
          <cell r="E2409" t="str">
            <v>LS</v>
          </cell>
          <cell r="G2409">
            <v>60</v>
          </cell>
        </row>
        <row r="2410">
          <cell r="A2410">
            <v>24</v>
          </cell>
          <cell r="B2410" t="str">
            <v>LS</v>
          </cell>
          <cell r="D2410" t="str">
            <v>Butt Hinges,Tower bolts</v>
          </cell>
          <cell r="G2410">
            <v>66.72</v>
          </cell>
        </row>
        <row r="2411">
          <cell r="B2411">
            <v>21.75</v>
          </cell>
          <cell r="C2411" t="str">
            <v>Sft</v>
          </cell>
          <cell r="D2411" t="str">
            <v>Total rate for 21.75 sft</v>
          </cell>
          <cell r="G2411">
            <v>4278.97</v>
          </cell>
        </row>
        <row r="2412">
          <cell r="D2412" t="str">
            <v>Rate per Sft</v>
          </cell>
          <cell r="G2412">
            <v>196.73</v>
          </cell>
        </row>
        <row r="2413">
          <cell r="D2413" t="str">
            <v>Rate per Sqm</v>
          </cell>
          <cell r="G2413">
            <v>2117.58</v>
          </cell>
        </row>
        <row r="2415">
          <cell r="B2415">
            <v>10</v>
          </cell>
          <cell r="C2415" t="str">
            <v>Sqm</v>
          </cell>
          <cell r="D2415" t="str">
            <v>Painting New Wood work with Two coatsof Synthetic enamel paint over a priming coat</v>
          </cell>
        </row>
        <row r="2416">
          <cell r="B2416">
            <v>1.44</v>
          </cell>
          <cell r="C2416" t="str">
            <v>Lit</v>
          </cell>
          <cell r="D2416" t="str">
            <v>Ready Mixed Primer</v>
          </cell>
          <cell r="E2416">
            <v>136</v>
          </cell>
          <cell r="F2416" t="str">
            <v>Lit</v>
          </cell>
          <cell r="G2416">
            <v>195.84</v>
          </cell>
        </row>
        <row r="2417">
          <cell r="B2417">
            <v>0.7</v>
          </cell>
          <cell r="C2417" t="str">
            <v>Nos</v>
          </cell>
          <cell r="D2417" t="str">
            <v>Painter I class</v>
          </cell>
          <cell r="E2417">
            <v>797</v>
          </cell>
          <cell r="F2417" t="str">
            <v>Each</v>
          </cell>
          <cell r="G2417">
            <v>557.9</v>
          </cell>
        </row>
        <row r="2418">
          <cell r="B2418">
            <v>2.5499999999999998</v>
          </cell>
          <cell r="C2418" t="str">
            <v>Lit</v>
          </cell>
          <cell r="D2418" t="str">
            <v>Synthetic Enamel Paint</v>
          </cell>
          <cell r="E2418">
            <v>220</v>
          </cell>
          <cell r="F2418" t="str">
            <v>Lit</v>
          </cell>
          <cell r="G2418">
            <v>561</v>
          </cell>
        </row>
        <row r="2419">
          <cell r="A2419">
            <v>25</v>
          </cell>
          <cell r="B2419">
            <v>1.2</v>
          </cell>
          <cell r="C2419" t="str">
            <v>Nos</v>
          </cell>
          <cell r="D2419" t="str">
            <v>Painter I class</v>
          </cell>
          <cell r="E2419">
            <v>797</v>
          </cell>
          <cell r="F2419" t="str">
            <v>Each</v>
          </cell>
          <cell r="G2419">
            <v>956.4</v>
          </cell>
        </row>
        <row r="2420">
          <cell r="D2420" t="str">
            <v>Add for Sundries</v>
          </cell>
          <cell r="G2420">
            <v>3.76</v>
          </cell>
        </row>
        <row r="2421">
          <cell r="D2421" t="str">
            <v>Total Rate per 10 Sqm</v>
          </cell>
          <cell r="G2421">
            <v>2274.9</v>
          </cell>
        </row>
        <row r="2422">
          <cell r="D2422" t="str">
            <v>Rate per Sqm</v>
          </cell>
          <cell r="G2422">
            <v>227.49</v>
          </cell>
        </row>
        <row r="2424">
          <cell r="B2424">
            <v>1</v>
          </cell>
          <cell r="C2424" t="str">
            <v>Cum</v>
          </cell>
          <cell r="D2424" t="str">
            <v>Dismantling the existing brick masonry in lime mortar and clearing away the dismantled materials and stacking the materials which are reusable at the place as directed by the Engineer in chrge including cost and conveyanvce of all labour and materials charges etc complete.</v>
          </cell>
        </row>
        <row r="2425">
          <cell r="B2425">
            <v>1</v>
          </cell>
          <cell r="C2425" t="str">
            <v>Cum</v>
          </cell>
          <cell r="D2425" t="str">
            <v>Rate as per P.W.D.S.O.R 2011 - 12</v>
          </cell>
          <cell r="E2425">
            <v>65.150000000000006</v>
          </cell>
          <cell r="F2425" t="str">
            <v>Cum</v>
          </cell>
          <cell r="G2425">
            <v>65.150000000000006</v>
          </cell>
        </row>
        <row r="2455">
          <cell r="D2455" t="str">
            <v>Windows</v>
          </cell>
        </row>
        <row r="2456">
          <cell r="B2456">
            <v>1.89</v>
          </cell>
          <cell r="C2456" t="str">
            <v>Sqm</v>
          </cell>
          <cell r="D2456" t="str">
            <v>Supply and fixing of Country Wood door of Size 0.90m x 2.10m ( 3' 0" x 7'0")</v>
          </cell>
          <cell r="E2456">
            <v>2941.3725210670373</v>
          </cell>
          <cell r="F2456" t="str">
            <v>Sqm</v>
          </cell>
          <cell r="G2456">
            <v>5559.19</v>
          </cell>
        </row>
        <row r="2458">
          <cell r="B2458">
            <v>1.58</v>
          </cell>
          <cell r="C2458" t="str">
            <v>Sqm</v>
          </cell>
          <cell r="D2458" t="str">
            <v>Supply and fixing of Country Wood door of Size 0.75m x 2.10m ( 2' 9" x 7'0")</v>
          </cell>
          <cell r="E2458">
            <v>2941.3725210670373</v>
          </cell>
          <cell r="F2458" t="str">
            <v>Sqm</v>
          </cell>
          <cell r="G2458">
            <v>4647.37</v>
          </cell>
        </row>
        <row r="2460">
          <cell r="D2460" t="str">
            <v>Door</v>
          </cell>
        </row>
        <row r="2461">
          <cell r="B2461">
            <v>1.6439999999999999</v>
          </cell>
          <cell r="C2461" t="str">
            <v>Sqm</v>
          </cell>
          <cell r="D2461" t="str">
            <v>Supply and fixing of Country Wood Window of Size 1.20m x 1.37m
(4' 0" x 4' 6")</v>
          </cell>
          <cell r="E2461">
            <v>2117.58</v>
          </cell>
          <cell r="F2461" t="str">
            <v>Sqm</v>
          </cell>
          <cell r="G2461">
            <v>3481.3</v>
          </cell>
        </row>
        <row r="2463">
          <cell r="B2463">
            <v>1.2330000000000001</v>
          </cell>
          <cell r="C2463" t="str">
            <v>Sqm</v>
          </cell>
          <cell r="D2463" t="str">
            <v>Supply and fixing of Country Wood Window of Size 0.90m x 1.37m
(3' 0" x 4' 6")</v>
          </cell>
          <cell r="E2463">
            <v>2117.58</v>
          </cell>
          <cell r="F2463" t="str">
            <v>Sqm</v>
          </cell>
          <cell r="G2463">
            <v>2611</v>
          </cell>
        </row>
        <row r="2465">
          <cell r="A2465">
            <v>2</v>
          </cell>
          <cell r="B2465">
            <v>1.2330000000000001</v>
          </cell>
          <cell r="C2465" t="str">
            <v>Sqm</v>
          </cell>
          <cell r="D2465" t="str">
            <v>Supply and fixing of Country Wood Window of Size 1.37m x 0.90m
(4' 6" x 3' 0")</v>
          </cell>
          <cell r="E2465">
            <v>2117.58</v>
          </cell>
          <cell r="F2465" t="str">
            <v>Sqm</v>
          </cell>
          <cell r="G2465">
            <v>2611</v>
          </cell>
        </row>
        <row r="2470">
          <cell r="A2470">
            <v>3</v>
          </cell>
          <cell r="B2470">
            <v>1</v>
          </cell>
          <cell r="C2470" t="str">
            <v>CUM</v>
          </cell>
          <cell r="D2470" t="str">
            <v>Earthwork excavation for foundation and basement</v>
          </cell>
        </row>
        <row r="2471">
          <cell r="B2471">
            <v>0.5</v>
          </cell>
          <cell r="C2471" t="str">
            <v>Cum</v>
          </cell>
          <cell r="D2471" t="str">
            <v>Earthwork excavation in Loose soil</v>
          </cell>
          <cell r="E2471">
            <v>93.45</v>
          </cell>
          <cell r="F2471" t="str">
            <v>Cum</v>
          </cell>
          <cell r="G2471">
            <v>46.73</v>
          </cell>
        </row>
        <row r="2472">
          <cell r="B2472">
            <v>0.5</v>
          </cell>
          <cell r="C2472" t="str">
            <v>Cum</v>
          </cell>
          <cell r="D2472" t="str">
            <v>Earthwork excavation in Hard soil</v>
          </cell>
          <cell r="E2472">
            <v>93.45</v>
          </cell>
          <cell r="F2472" t="str">
            <v>Cum</v>
          </cell>
          <cell r="G2472">
            <v>46.73</v>
          </cell>
        </row>
        <row r="2473">
          <cell r="B2473">
            <v>0.33333333333333331</v>
          </cell>
          <cell r="C2473" t="str">
            <v>Cum</v>
          </cell>
          <cell r="D2473" t="str">
            <v>Refilling charges</v>
          </cell>
          <cell r="E2473">
            <v>11.1</v>
          </cell>
          <cell r="F2473" t="str">
            <v>Cum</v>
          </cell>
          <cell r="G2473">
            <v>3.7</v>
          </cell>
        </row>
        <row r="2474">
          <cell r="D2474" t="str">
            <v>Total Charges per Cum</v>
          </cell>
          <cell r="G2474">
            <v>97.16</v>
          </cell>
        </row>
        <row r="2475">
          <cell r="D2475" t="str">
            <v>Supplying and filling in foundation with C.S.Sand (M.Sand) Gravel Mix 1:2 in layers not exceeding 150mm thick well watered rammed and consolidated including watering etc., complete complying with standard specification.</v>
          </cell>
        </row>
        <row r="2476">
          <cell r="D2476" t="str">
            <v>Labour for 950 Sqm of 100mm tk</v>
          </cell>
        </row>
        <row r="2477">
          <cell r="B2477">
            <v>6</v>
          </cell>
          <cell r="C2477" t="str">
            <v>Nos</v>
          </cell>
          <cell r="D2477" t="str">
            <v>Mazdoor I class</v>
          </cell>
          <cell r="E2477">
            <v>651</v>
          </cell>
          <cell r="F2477" t="str">
            <v>Each</v>
          </cell>
          <cell r="G2477">
            <v>3906</v>
          </cell>
        </row>
        <row r="2478">
          <cell r="B2478">
            <v>24</v>
          </cell>
          <cell r="C2478" t="str">
            <v>Nos</v>
          </cell>
          <cell r="D2478" t="str">
            <v>Mazdoor II class</v>
          </cell>
          <cell r="E2478">
            <v>534</v>
          </cell>
          <cell r="F2478" t="str">
            <v>Each</v>
          </cell>
          <cell r="G2478">
            <v>12816</v>
          </cell>
        </row>
        <row r="2479">
          <cell r="D2479" t="str">
            <v>Total rate for 95 cum</v>
          </cell>
          <cell r="G2479">
            <v>16722</v>
          </cell>
        </row>
        <row r="2480">
          <cell r="D2480" t="str">
            <v>Rate per Cum</v>
          </cell>
          <cell r="G2480">
            <v>176.02</v>
          </cell>
        </row>
        <row r="2482">
          <cell r="D2482" t="str">
            <v>Main Data</v>
          </cell>
        </row>
        <row r="2483">
          <cell r="B2483">
            <v>0.311</v>
          </cell>
          <cell r="C2483" t="str">
            <v>Cum</v>
          </cell>
          <cell r="D2483" t="str">
            <v xml:space="preserve">C.S.Sand (M.Sand) for filling </v>
          </cell>
          <cell r="E2483">
            <v>1696.22</v>
          </cell>
          <cell r="F2483" t="str">
            <v>Cum</v>
          </cell>
          <cell r="G2483">
            <v>527.52</v>
          </cell>
        </row>
        <row r="2484">
          <cell r="A2484">
            <v>11</v>
          </cell>
          <cell r="B2484">
            <v>0.97</v>
          </cell>
          <cell r="C2484" t="str">
            <v>Cum</v>
          </cell>
          <cell r="D2484" t="str">
            <v>Gravel</v>
          </cell>
          <cell r="E2484">
            <v>280.95</v>
          </cell>
          <cell r="F2484" t="str">
            <v>Cum</v>
          </cell>
          <cell r="G2484">
            <v>272.52</v>
          </cell>
        </row>
        <row r="2485">
          <cell r="A2485" t="str">
            <v>A</v>
          </cell>
          <cell r="B2485">
            <v>1</v>
          </cell>
          <cell r="C2485" t="str">
            <v>Cum</v>
          </cell>
          <cell r="D2485" t="str">
            <v>Labour charges</v>
          </cell>
          <cell r="E2485">
            <v>176.02</v>
          </cell>
          <cell r="F2485" t="str">
            <v>Cum</v>
          </cell>
          <cell r="G2485">
            <v>176.02</v>
          </cell>
        </row>
        <row r="2486">
          <cell r="D2486" t="str">
            <v>Total Charges per Cum</v>
          </cell>
          <cell r="G2486">
            <v>976.06</v>
          </cell>
        </row>
        <row r="2489">
          <cell r="B2489">
            <v>10</v>
          </cell>
          <cell r="C2489" t="str">
            <v>Sqm</v>
          </cell>
          <cell r="D2489" t="str">
            <v>Brick partition wall in Cement mortar 1;3 using II class Chamber bricks 9"x 43/8"x 23/4"</v>
          </cell>
        </row>
        <row r="2490">
          <cell r="B2490">
            <v>1</v>
          </cell>
          <cell r="C2490" t="str">
            <v>Sqm</v>
          </cell>
          <cell r="D2490" t="str">
            <v>Upto Basement</v>
          </cell>
        </row>
        <row r="2491">
          <cell r="A2491" t="str">
            <v>B</v>
          </cell>
          <cell r="B2491">
            <v>1.1000000000000001</v>
          </cell>
          <cell r="C2491" t="str">
            <v>Cum</v>
          </cell>
          <cell r="D2491" t="str">
            <v>Rate as per item 6 A</v>
          </cell>
          <cell r="E2491" t="e">
            <v>#REF!</v>
          </cell>
          <cell r="F2491" t="str">
            <v>Cum</v>
          </cell>
          <cell r="G2491" t="e">
            <v>#REF!</v>
          </cell>
        </row>
        <row r="2492">
          <cell r="B2492" t="e">
            <v>#REF!</v>
          </cell>
          <cell r="C2492" t="str">
            <v>Cum</v>
          </cell>
          <cell r="D2492" t="str">
            <v>Add diff in cost of Cement mortar 1:3 and 1:5 = 0.25 (2456.7 - 1644.90) =</v>
          </cell>
          <cell r="E2492" t="e">
            <v>#REF!</v>
          </cell>
          <cell r="F2492" t="str">
            <v>Cum</v>
          </cell>
          <cell r="G2492" t="e">
            <v>#REF!</v>
          </cell>
        </row>
        <row r="2493">
          <cell r="B2493">
            <v>1</v>
          </cell>
          <cell r="C2493" t="str">
            <v>No</v>
          </cell>
          <cell r="D2493" t="str">
            <v xml:space="preserve">Add Mason I class </v>
          </cell>
          <cell r="E2493" t="e">
            <v>#REF!</v>
          </cell>
          <cell r="F2493" t="str">
            <v>Each</v>
          </cell>
          <cell r="G2493" t="e">
            <v>#REF!</v>
          </cell>
        </row>
        <row r="2494">
          <cell r="D2494" t="str">
            <v xml:space="preserve">Total rate per 10 sqm </v>
          </cell>
          <cell r="G2494" t="e">
            <v>#REF!</v>
          </cell>
        </row>
        <row r="2495">
          <cell r="D2495" t="str">
            <v>Rate  per Sqm</v>
          </cell>
          <cell r="G2495" t="e">
            <v>#REF!</v>
          </cell>
        </row>
        <row r="2496">
          <cell r="B2496">
            <v>1</v>
          </cell>
          <cell r="C2496" t="str">
            <v>Sqm</v>
          </cell>
          <cell r="D2496" t="str">
            <v>Super structure in Ground  floor</v>
          </cell>
        </row>
        <row r="2497">
          <cell r="B2497">
            <v>1</v>
          </cell>
          <cell r="C2497" t="str">
            <v>Sqm</v>
          </cell>
          <cell r="D2497" t="str">
            <v>Rate up to basement</v>
          </cell>
          <cell r="E2497" t="e">
            <v>#REF!</v>
          </cell>
          <cell r="F2497" t="str">
            <v>Sqm</v>
          </cell>
          <cell r="G2497" t="e">
            <v>#REF!</v>
          </cell>
        </row>
        <row r="2498">
          <cell r="B2498" t="e">
            <v>#REF!</v>
          </cell>
          <cell r="C2498" t="str">
            <v>Cum</v>
          </cell>
          <cell r="D2498" t="str">
            <v xml:space="preserve">add Lifting Charges per floor </v>
          </cell>
          <cell r="E2498" t="e">
            <v>#REF!</v>
          </cell>
          <cell r="F2498" t="str">
            <v>Cum</v>
          </cell>
          <cell r="G2498" t="e">
            <v>#REF!</v>
          </cell>
        </row>
        <row r="2499">
          <cell r="D2499" t="str">
            <v>Total</v>
          </cell>
          <cell r="G2499" t="e">
            <v>#REF!</v>
          </cell>
        </row>
        <row r="2505">
          <cell r="A2505">
            <v>15</v>
          </cell>
        </row>
        <row r="2510">
          <cell r="B2510">
            <v>10</v>
          </cell>
          <cell r="C2510" t="str">
            <v>Sqm</v>
          </cell>
          <cell r="D2510" t="str">
            <v>Finishing the Floor with One course of new Design CeramicTiles  of approved colour of 
size 305 x 305 x 6mm</v>
          </cell>
        </row>
        <row r="2511">
          <cell r="B2511">
            <v>108</v>
          </cell>
          <cell r="C2511" t="str">
            <v>Nos</v>
          </cell>
          <cell r="D2511" t="str">
            <v>CeramicTiles of size 305 x 305 x 6mm</v>
          </cell>
          <cell r="E2511">
            <v>44</v>
          </cell>
          <cell r="F2511" t="str">
            <v>Each</v>
          </cell>
          <cell r="G2511">
            <v>4752</v>
          </cell>
        </row>
        <row r="2512">
          <cell r="B2512">
            <v>0.21</v>
          </cell>
          <cell r="C2512" t="str">
            <v>Cum</v>
          </cell>
          <cell r="D2512" t="str">
            <v>C M 1:3</v>
          </cell>
          <cell r="E2512" t="e">
            <v>#REF!</v>
          </cell>
          <cell r="F2512" t="str">
            <v>Cum</v>
          </cell>
          <cell r="G2512" t="e">
            <v>#REF!</v>
          </cell>
        </row>
        <row r="2513">
          <cell r="B2513">
            <v>50</v>
          </cell>
          <cell r="C2513" t="str">
            <v>Gram</v>
          </cell>
          <cell r="D2513" t="str">
            <v>Colour pigments</v>
          </cell>
          <cell r="E2513">
            <v>0.05</v>
          </cell>
          <cell r="F2513" t="str">
            <v>Gram</v>
          </cell>
          <cell r="G2513">
            <v>2.5</v>
          </cell>
        </row>
        <row r="2514">
          <cell r="B2514">
            <v>3</v>
          </cell>
          <cell r="C2514" t="str">
            <v>Kg</v>
          </cell>
          <cell r="D2514" t="str">
            <v>White Cement</v>
          </cell>
          <cell r="E2514">
            <v>19.95</v>
          </cell>
          <cell r="F2514" t="str">
            <v>Kg</v>
          </cell>
          <cell r="G2514">
            <v>59.85</v>
          </cell>
        </row>
        <row r="2515">
          <cell r="B2515">
            <v>1.2</v>
          </cell>
          <cell r="C2515" t="str">
            <v>Nos</v>
          </cell>
          <cell r="D2515" t="str">
            <v>Mason I class</v>
          </cell>
          <cell r="E2515">
            <v>999</v>
          </cell>
          <cell r="F2515" t="str">
            <v>Each</v>
          </cell>
          <cell r="G2515">
            <v>1198.8</v>
          </cell>
        </row>
        <row r="2516">
          <cell r="B2516">
            <v>1</v>
          </cell>
          <cell r="C2516" t="str">
            <v>No</v>
          </cell>
          <cell r="D2516" t="str">
            <v>Mason II class</v>
          </cell>
          <cell r="E2516">
            <v>932</v>
          </cell>
          <cell r="F2516" t="str">
            <v>Each</v>
          </cell>
          <cell r="G2516">
            <v>932</v>
          </cell>
        </row>
        <row r="2517">
          <cell r="B2517">
            <v>1</v>
          </cell>
          <cell r="C2517" t="str">
            <v>No</v>
          </cell>
          <cell r="D2517" t="str">
            <v>Mazdoor I class</v>
          </cell>
          <cell r="E2517">
            <v>651</v>
          </cell>
          <cell r="F2517" t="str">
            <v>Each</v>
          </cell>
          <cell r="G2517">
            <v>651</v>
          </cell>
        </row>
        <row r="2518">
          <cell r="B2518">
            <v>1</v>
          </cell>
          <cell r="C2518" t="str">
            <v>No</v>
          </cell>
          <cell r="D2518" t="str">
            <v>Mazdoor II class</v>
          </cell>
          <cell r="E2518">
            <v>534</v>
          </cell>
          <cell r="F2518" t="str">
            <v>Each</v>
          </cell>
          <cell r="G2518">
            <v>534</v>
          </cell>
        </row>
        <row r="2519">
          <cell r="A2519">
            <v>16</v>
          </cell>
          <cell r="B2519">
            <v>0.5</v>
          </cell>
          <cell r="C2519" t="str">
            <v>No</v>
          </cell>
          <cell r="D2519" t="str">
            <v>Stone Cutter I class</v>
          </cell>
          <cell r="E2519">
            <v>125</v>
          </cell>
          <cell r="F2519" t="str">
            <v>Each</v>
          </cell>
          <cell r="G2519">
            <v>62.5</v>
          </cell>
        </row>
        <row r="2520">
          <cell r="D2520" t="str">
            <v>Add for Sundries</v>
          </cell>
          <cell r="G2520">
            <v>26.04</v>
          </cell>
        </row>
        <row r="2521">
          <cell r="D2521" t="str">
            <v>Total rate for 10 sqm</v>
          </cell>
          <cell r="G2521" t="e">
            <v>#REF!</v>
          </cell>
        </row>
        <row r="2522">
          <cell r="D2522" t="str">
            <v>Rate per Sqm</v>
          </cell>
          <cell r="G2522" t="e">
            <v>#REF!</v>
          </cell>
        </row>
        <row r="2524">
          <cell r="B2524">
            <v>10</v>
          </cell>
          <cell r="C2524" t="str">
            <v>Sqm</v>
          </cell>
          <cell r="D2524" t="str">
            <v>Dadooing Walls for 1.50m Height with White Glazed Tiles</v>
          </cell>
        </row>
        <row r="2525">
          <cell r="B2525">
            <v>450</v>
          </cell>
          <cell r="C2525" t="str">
            <v>Nos</v>
          </cell>
          <cell r="D2525" t="str">
            <v>White Glazed Tiles</v>
          </cell>
          <cell r="E2525">
            <v>7.35</v>
          </cell>
          <cell r="F2525" t="str">
            <v>Each</v>
          </cell>
          <cell r="G2525">
            <v>3307.5</v>
          </cell>
        </row>
        <row r="2526">
          <cell r="B2526">
            <v>0.1</v>
          </cell>
          <cell r="C2526" t="str">
            <v>Cum</v>
          </cell>
          <cell r="D2526" t="str">
            <v>C M 1: 2</v>
          </cell>
          <cell r="E2526" t="e">
            <v>#REF!</v>
          </cell>
          <cell r="F2526" t="str">
            <v>Cum</v>
          </cell>
          <cell r="G2526" t="e">
            <v>#REF!</v>
          </cell>
        </row>
        <row r="2527">
          <cell r="B2527">
            <v>4</v>
          </cell>
          <cell r="C2527" t="str">
            <v>Kg</v>
          </cell>
          <cell r="D2527" t="str">
            <v>White cement</v>
          </cell>
          <cell r="E2527">
            <v>19.95</v>
          </cell>
          <cell r="F2527" t="str">
            <v>Kg</v>
          </cell>
          <cell r="G2527">
            <v>79.8</v>
          </cell>
        </row>
        <row r="2528">
          <cell r="B2528">
            <v>1.1000000000000001</v>
          </cell>
          <cell r="C2528" t="str">
            <v>Nos</v>
          </cell>
          <cell r="D2528" t="str">
            <v>Mason I class</v>
          </cell>
          <cell r="E2528">
            <v>999</v>
          </cell>
          <cell r="F2528" t="str">
            <v>Each</v>
          </cell>
          <cell r="G2528">
            <v>1098.9000000000001</v>
          </cell>
        </row>
        <row r="2529">
          <cell r="B2529">
            <v>4.0999999999999996</v>
          </cell>
          <cell r="C2529" t="str">
            <v>Nos</v>
          </cell>
          <cell r="D2529" t="str">
            <v>Mason II class</v>
          </cell>
          <cell r="E2529">
            <v>932</v>
          </cell>
          <cell r="F2529" t="str">
            <v>Each</v>
          </cell>
          <cell r="G2529">
            <v>3821.2</v>
          </cell>
        </row>
        <row r="2530">
          <cell r="B2530">
            <v>2.7</v>
          </cell>
          <cell r="C2530" t="str">
            <v>Nos</v>
          </cell>
          <cell r="D2530" t="str">
            <v>Mazdoor I class</v>
          </cell>
          <cell r="E2530">
            <v>651</v>
          </cell>
          <cell r="F2530" t="str">
            <v>Each</v>
          </cell>
          <cell r="G2530">
            <v>1757.7</v>
          </cell>
        </row>
        <row r="2531">
          <cell r="A2531">
            <v>16</v>
          </cell>
          <cell r="B2531">
            <v>3.3</v>
          </cell>
          <cell r="C2531" t="str">
            <v>Nos</v>
          </cell>
          <cell r="D2531" t="str">
            <v>Mazdoor II class</v>
          </cell>
          <cell r="E2531">
            <v>534</v>
          </cell>
          <cell r="F2531" t="str">
            <v>Each</v>
          </cell>
          <cell r="G2531">
            <v>1762.2</v>
          </cell>
        </row>
        <row r="2532">
          <cell r="D2532" t="str">
            <v>Add for Sundries</v>
          </cell>
          <cell r="G2532">
            <v>6.53</v>
          </cell>
        </row>
        <row r="2533">
          <cell r="D2533" t="str">
            <v>Total rate for 10 sqm</v>
          </cell>
          <cell r="G2533" t="e">
            <v>#REF!</v>
          </cell>
        </row>
        <row r="2534">
          <cell r="D2534" t="str">
            <v>Rate per Sqm</v>
          </cell>
          <cell r="G2534" t="e">
            <v>#REF!</v>
          </cell>
        </row>
        <row r="2562">
          <cell r="A2562">
            <v>19</v>
          </cell>
        </row>
        <row r="2567">
          <cell r="D2567" t="str">
            <v>Supplying and fixing of polished Cuddapah slab 
38 to 40mm thick for Cupboard</v>
          </cell>
        </row>
        <row r="2568">
          <cell r="A2568">
            <v>23</v>
          </cell>
          <cell r="B2568">
            <v>1</v>
          </cell>
          <cell r="C2568" t="str">
            <v>Sqm</v>
          </cell>
          <cell r="D2568" t="str">
            <v>Polished Cuddapah slab</v>
          </cell>
          <cell r="E2568">
            <v>300</v>
          </cell>
          <cell r="F2568" t="str">
            <v>Sqm</v>
          </cell>
          <cell r="G2568">
            <v>300</v>
          </cell>
        </row>
        <row r="2569">
          <cell r="B2569">
            <v>1</v>
          </cell>
          <cell r="C2569" t="str">
            <v>Sqm</v>
          </cell>
          <cell r="D2569" t="str">
            <v xml:space="preserve">Labour charges for fixing </v>
          </cell>
          <cell r="F2569" t="str">
            <v>Sqm</v>
          </cell>
          <cell r="G2569">
            <v>30</v>
          </cell>
        </row>
        <row r="2570">
          <cell r="B2570">
            <v>1</v>
          </cell>
          <cell r="C2570" t="str">
            <v>Sqm</v>
          </cell>
          <cell r="D2570" t="str">
            <v>Add forConveyance charges</v>
          </cell>
          <cell r="F2570" t="str">
            <v>Sqm</v>
          </cell>
          <cell r="G2570">
            <v>10</v>
          </cell>
        </row>
        <row r="2571">
          <cell r="D2571" t="str">
            <v>Rate per Sqm</v>
          </cell>
          <cell r="G2571">
            <v>340</v>
          </cell>
        </row>
        <row r="2573">
          <cell r="D2573" t="str">
            <v>Cement concrete 1:2:4 (one cement Two C.S.Sand (M.Sand) and Four aggregate) using 20mm gauge hard granite broken stone jelly for foundation  including cost and conveyance of all materials labour for  mixing, laying, compacting, curing, dewatering, side shuttering, wherever necessary including curing etc.,complete complying with standard specification and as directed.</v>
          </cell>
        </row>
        <row r="2574">
          <cell r="B2574">
            <v>9</v>
          </cell>
          <cell r="C2574" t="str">
            <v>Cum</v>
          </cell>
          <cell r="D2574" t="str">
            <v>20mm HBG jelly</v>
          </cell>
          <cell r="E2574">
            <v>1842.22</v>
          </cell>
          <cell r="F2574" t="str">
            <v>Cum</v>
          </cell>
          <cell r="G2574">
            <v>16579.98</v>
          </cell>
        </row>
        <row r="2575">
          <cell r="B2575">
            <v>4.5</v>
          </cell>
          <cell r="C2575" t="str">
            <v>Cum</v>
          </cell>
          <cell r="D2575" t="str">
            <v>Cemnt mortar 1:2</v>
          </cell>
          <cell r="E2575" t="e">
            <v>#REF!</v>
          </cell>
          <cell r="F2575" t="str">
            <v>Cum</v>
          </cell>
          <cell r="G2575" t="e">
            <v>#REF!</v>
          </cell>
        </row>
        <row r="2576">
          <cell r="B2576">
            <v>1.8</v>
          </cell>
          <cell r="C2576" t="str">
            <v>Nos</v>
          </cell>
          <cell r="D2576" t="str">
            <v>Mason II Class</v>
          </cell>
          <cell r="E2576">
            <v>932</v>
          </cell>
          <cell r="F2576" t="str">
            <v>Each</v>
          </cell>
          <cell r="G2576">
            <v>1677.6000000000001</v>
          </cell>
        </row>
        <row r="2577">
          <cell r="B2577">
            <v>17.7</v>
          </cell>
          <cell r="C2577" t="str">
            <v>Nos</v>
          </cell>
          <cell r="D2577" t="str">
            <v>Mazdoor I class</v>
          </cell>
          <cell r="E2577">
            <v>651</v>
          </cell>
          <cell r="F2577" t="str">
            <v>Each</v>
          </cell>
          <cell r="G2577">
            <v>11522.699999999999</v>
          </cell>
        </row>
        <row r="2578">
          <cell r="A2578">
            <v>24</v>
          </cell>
          <cell r="B2578">
            <v>14.1</v>
          </cell>
          <cell r="C2578" t="str">
            <v>Nos</v>
          </cell>
          <cell r="D2578" t="str">
            <v>Mazdoor II class</v>
          </cell>
          <cell r="E2578">
            <v>534</v>
          </cell>
          <cell r="F2578" t="str">
            <v>Each</v>
          </cell>
          <cell r="G2578">
            <v>7529.4</v>
          </cell>
        </row>
        <row r="2579">
          <cell r="D2579" t="str">
            <v>Sundries</v>
          </cell>
          <cell r="F2579" t="str">
            <v xml:space="preserve">L S </v>
          </cell>
          <cell r="G2579">
            <v>0.17</v>
          </cell>
        </row>
        <row r="2580">
          <cell r="D2580" t="str">
            <v>Total rate per 10 cum</v>
          </cell>
          <cell r="G2580" t="e">
            <v>#REF!</v>
          </cell>
        </row>
        <row r="2581">
          <cell r="D2581" t="str">
            <v>Rate per  cum</v>
          </cell>
          <cell r="G2581" t="e">
            <v>#REF!</v>
          </cell>
        </row>
        <row r="2583">
          <cell r="B2583">
            <v>1</v>
          </cell>
          <cell r="C2583" t="str">
            <v>Sqm</v>
          </cell>
          <cell r="D2583" t="str">
            <v>Supplying and fixing in position of Rain beating RCC Jolly 8 CM tk.</v>
          </cell>
        </row>
        <row r="2584">
          <cell r="D2584" t="str">
            <v>Sub data</v>
          </cell>
        </row>
        <row r="2585">
          <cell r="B2585">
            <v>10</v>
          </cell>
          <cell r="C2585" t="str">
            <v>CUM</v>
          </cell>
          <cell r="D2585" t="str">
            <v>R.C.C.1:2 :4 using 20mm HBS</v>
          </cell>
        </row>
        <row r="2586">
          <cell r="B2586">
            <v>9</v>
          </cell>
          <cell r="C2586" t="str">
            <v>Cum</v>
          </cell>
          <cell r="D2586" t="str">
            <v>Broken stone 20mm</v>
          </cell>
          <cell r="E2586">
            <v>1842.22</v>
          </cell>
          <cell r="F2586" t="str">
            <v>Cum</v>
          </cell>
          <cell r="G2586">
            <v>16579.98</v>
          </cell>
        </row>
        <row r="2587">
          <cell r="B2587">
            <v>4.5</v>
          </cell>
          <cell r="C2587" t="str">
            <v>Cum</v>
          </cell>
          <cell r="D2587" t="str">
            <v>C.S.Sand (M.Sand) for mortar</v>
          </cell>
          <cell r="E2587">
            <v>1691.22</v>
          </cell>
          <cell r="F2587" t="str">
            <v>Cum</v>
          </cell>
          <cell r="G2587">
            <v>7610.49</v>
          </cell>
        </row>
        <row r="2588">
          <cell r="B2588">
            <v>3231</v>
          </cell>
          <cell r="C2588" t="str">
            <v>Kg</v>
          </cell>
          <cell r="D2588" t="str">
            <v>Cement</v>
          </cell>
          <cell r="E2588">
            <v>6040</v>
          </cell>
          <cell r="F2588" t="str">
            <v>Kg</v>
          </cell>
          <cell r="G2588">
            <v>19515240</v>
          </cell>
        </row>
        <row r="2589">
          <cell r="B2589">
            <v>3.5</v>
          </cell>
          <cell r="C2589" t="str">
            <v>Nos</v>
          </cell>
          <cell r="D2589" t="str">
            <v>Mason II class</v>
          </cell>
          <cell r="E2589">
            <v>932</v>
          </cell>
          <cell r="F2589" t="str">
            <v>Each</v>
          </cell>
          <cell r="G2589">
            <v>3262</v>
          </cell>
        </row>
        <row r="2590">
          <cell r="B2590">
            <v>21.2</v>
          </cell>
          <cell r="C2590" t="str">
            <v>Nos</v>
          </cell>
          <cell r="D2590" t="str">
            <v>Mazdoor I class</v>
          </cell>
          <cell r="E2590">
            <v>651</v>
          </cell>
          <cell r="F2590" t="str">
            <v>Each</v>
          </cell>
          <cell r="G2590">
            <v>13801.2</v>
          </cell>
        </row>
        <row r="2591">
          <cell r="B2591">
            <v>35.299999999999997</v>
          </cell>
          <cell r="C2591" t="str">
            <v>Nos</v>
          </cell>
          <cell r="D2591" t="str">
            <v>Mazdoor II class</v>
          </cell>
          <cell r="E2591">
            <v>534</v>
          </cell>
          <cell r="F2591" t="str">
            <v>Each</v>
          </cell>
          <cell r="G2591">
            <v>18850.2</v>
          </cell>
        </row>
        <row r="2592">
          <cell r="D2592" t="str">
            <v>Total for 10 cum</v>
          </cell>
          <cell r="G2592">
            <v>19575343.869999997</v>
          </cell>
        </row>
        <row r="2593">
          <cell r="D2593" t="str">
            <v xml:space="preserve">Rate per Cum </v>
          </cell>
          <cell r="G2593">
            <v>1957534.3869999996</v>
          </cell>
        </row>
        <row r="2594">
          <cell r="D2594" t="str">
            <v>Rate per Cum in Ground floor</v>
          </cell>
          <cell r="E2594">
            <v>1957534.3869999996</v>
          </cell>
          <cell r="F2594">
            <v>27.8</v>
          </cell>
          <cell r="G2594">
            <v>1957562.1869999997</v>
          </cell>
        </row>
        <row r="2595">
          <cell r="D2595" t="str">
            <v>For making of Jolly</v>
          </cell>
        </row>
        <row r="2596">
          <cell r="D2596" t="str">
            <v>Consider the Size of jolley 1.2 x0.6=0.72 Sqm</v>
          </cell>
        </row>
        <row r="2597">
          <cell r="D2597" t="str">
            <v>Qty of oncrete = 1.2x0.6x0.05 = 0.036 Cum</v>
          </cell>
        </row>
        <row r="2598">
          <cell r="D2598" t="str">
            <v>Assume 60%of solid volume</v>
          </cell>
          <cell r="E2598">
            <v>0.6</v>
          </cell>
          <cell r="F2598">
            <v>3.5999999999999997E-2</v>
          </cell>
          <cell r="G2598">
            <v>2.1599999999999998E-2</v>
          </cell>
        </row>
        <row r="2599">
          <cell r="D2599" t="str">
            <v>C.W.Required= 3.8 x 0.025 x0.050</v>
          </cell>
          <cell r="E2599">
            <v>4.7999999999999996E-3</v>
          </cell>
          <cell r="F2599" t="str">
            <v>Cum</v>
          </cell>
        </row>
        <row r="2600">
          <cell r="D2600" t="str">
            <v>Add for design=1.2x0.6 x0.05</v>
          </cell>
          <cell r="E2600">
            <v>3.5999999999999997E-2</v>
          </cell>
          <cell r="F2600" t="str">
            <v>Cum</v>
          </cell>
        </row>
        <row r="2601">
          <cell r="D2601" t="str">
            <v>Total qty</v>
          </cell>
          <cell r="E2601">
            <v>4.0799999999999996E-2</v>
          </cell>
          <cell r="F2601" t="str">
            <v>Cum</v>
          </cell>
        </row>
        <row r="2602">
          <cell r="D2602" t="str">
            <v>Reeper of size 0.05 x 0.025=5x7</v>
          </cell>
          <cell r="E2602">
            <v>3.5</v>
          </cell>
          <cell r="F2602" t="str">
            <v>Rm</v>
          </cell>
        </row>
        <row r="2603">
          <cell r="D2603" t="str">
            <v>Sub data for Wrought and putup</v>
          </cell>
          <cell r="G2603">
            <v>0</v>
          </cell>
        </row>
        <row r="2604">
          <cell r="B2604">
            <v>4.5</v>
          </cell>
          <cell r="C2604" t="str">
            <v>Nos</v>
          </cell>
          <cell r="D2604" t="str">
            <v>Carpenter I class</v>
          </cell>
          <cell r="E2604">
            <v>976</v>
          </cell>
          <cell r="F2604" t="str">
            <v>Each</v>
          </cell>
          <cell r="G2604">
            <v>4392</v>
          </cell>
        </row>
        <row r="2605">
          <cell r="B2605">
            <v>13.2</v>
          </cell>
          <cell r="C2605" t="str">
            <v>Nos</v>
          </cell>
          <cell r="D2605" t="str">
            <v>Carpenter II class</v>
          </cell>
          <cell r="E2605">
            <v>932</v>
          </cell>
          <cell r="F2605" t="str">
            <v>Each</v>
          </cell>
          <cell r="G2605">
            <v>12302.4</v>
          </cell>
        </row>
        <row r="2606">
          <cell r="B2606">
            <v>8.8000000000000007</v>
          </cell>
          <cell r="C2606" t="str">
            <v>Nos</v>
          </cell>
          <cell r="D2606" t="str">
            <v>Mazdoor I Class</v>
          </cell>
          <cell r="E2606">
            <v>651</v>
          </cell>
          <cell r="F2606" t="str">
            <v>Each</v>
          </cell>
          <cell r="G2606">
            <v>5728.8</v>
          </cell>
        </row>
        <row r="2607">
          <cell r="D2607" t="str">
            <v>Total</v>
          </cell>
          <cell r="G2607">
            <v>22423.200000000001</v>
          </cell>
        </row>
        <row r="2608">
          <cell r="D2608" t="str">
            <v>For making Mould-  5 use</v>
          </cell>
        </row>
        <row r="2609">
          <cell r="B2609">
            <v>4.0799999999999996E-2</v>
          </cell>
          <cell r="C2609" t="str">
            <v>cum</v>
          </cell>
          <cell r="D2609" t="str">
            <v>Country wood Scantling up to 4m</v>
          </cell>
          <cell r="E2609">
            <v>23800</v>
          </cell>
          <cell r="F2609" t="str">
            <v>Cum</v>
          </cell>
          <cell r="G2609">
            <v>971.04</v>
          </cell>
        </row>
        <row r="2610">
          <cell r="B2610">
            <v>3.5</v>
          </cell>
          <cell r="C2610" t="str">
            <v>Rm</v>
          </cell>
          <cell r="D2610" t="str">
            <v>C.W.Reeper 0.05 x 0.025</v>
          </cell>
          <cell r="E2610">
            <v>24</v>
          </cell>
          <cell r="F2610" t="str">
            <v>Rm</v>
          </cell>
          <cell r="G2610">
            <v>84</v>
          </cell>
        </row>
        <row r="2611">
          <cell r="B2611">
            <v>4.7999999999999996E-3</v>
          </cell>
          <cell r="C2611" t="str">
            <v>cum</v>
          </cell>
          <cell r="D2611" t="str">
            <v>Labour charges for making mould</v>
          </cell>
          <cell r="E2611">
            <v>22423.200000000001</v>
          </cell>
          <cell r="F2611" t="str">
            <v>Cum</v>
          </cell>
          <cell r="G2611">
            <v>107.63</v>
          </cell>
        </row>
        <row r="2612">
          <cell r="B2612">
            <v>3.5999999999999997E-2</v>
          </cell>
          <cell r="C2612" t="str">
            <v>Cum</v>
          </cell>
          <cell r="D2612" t="str">
            <v>Labour charges for making mould
(Double the rate for previous item  2 x 3865.40)</v>
          </cell>
          <cell r="E2612">
            <v>44846.400000000001</v>
          </cell>
          <cell r="F2612" t="str">
            <v>Cum</v>
          </cell>
          <cell r="G2612">
            <v>1614.47</v>
          </cell>
        </row>
        <row r="2613">
          <cell r="D2613" t="str">
            <v>Sundries for nails</v>
          </cell>
          <cell r="G2613">
            <v>1.36</v>
          </cell>
        </row>
        <row r="2614">
          <cell r="D2614" t="str">
            <v xml:space="preserve">Total for 5 use </v>
          </cell>
          <cell r="G2614">
            <v>2778.5000000000005</v>
          </cell>
        </row>
        <row r="2615">
          <cell r="D2615" t="str">
            <v xml:space="preserve">Rate per use </v>
          </cell>
          <cell r="G2615">
            <v>555.70000000000005</v>
          </cell>
        </row>
        <row r="2616">
          <cell r="D2616" t="str">
            <v>Main Data</v>
          </cell>
        </row>
        <row r="2617">
          <cell r="B2617">
            <v>1</v>
          </cell>
          <cell r="C2617" t="str">
            <v>Use</v>
          </cell>
          <cell r="D2617" t="str">
            <v>Cost of Mould</v>
          </cell>
          <cell r="E2617">
            <v>555.70000000000005</v>
          </cell>
          <cell r="F2617" t="str">
            <v>Use</v>
          </cell>
          <cell r="G2617">
            <v>555.70000000000005</v>
          </cell>
        </row>
        <row r="2618">
          <cell r="A2618">
            <v>30</v>
          </cell>
          <cell r="B2618">
            <v>2.1599999999999998E-2</v>
          </cell>
          <cell r="C2618" t="str">
            <v>cum</v>
          </cell>
          <cell r="D2618" t="str">
            <v>Cost of RCC 1:2:4</v>
          </cell>
          <cell r="E2618">
            <v>1957562.1869999997</v>
          </cell>
          <cell r="F2618" t="str">
            <v>Cum</v>
          </cell>
          <cell r="G2618">
            <v>42283.34</v>
          </cell>
        </row>
        <row r="2619">
          <cell r="A2619" t="str">
            <v>A</v>
          </cell>
          <cell r="B2619" t="str">
            <v>LS</v>
          </cell>
          <cell r="D2619" t="str">
            <v>Sundries for Curing and Fixing</v>
          </cell>
          <cell r="G2619">
            <v>3.04</v>
          </cell>
        </row>
        <row r="2620">
          <cell r="D2620" t="str">
            <v>Total for 0.72 Sqm</v>
          </cell>
          <cell r="G2620">
            <v>42842.079999999994</v>
          </cell>
        </row>
        <row r="2621">
          <cell r="D2621" t="str">
            <v>Rate per sqm</v>
          </cell>
          <cell r="G2621">
            <v>59502.888888888883</v>
          </cell>
        </row>
        <row r="2623">
          <cell r="D2623" t="str">
            <v>Suppying, laying and joilnting G.I.Pipes of approved quality of the following Sizes including cost and conveyance of all materials and all labour charges for cutting,fixing in position,necessary earth work excavation and refilling the same after laying of pipes etc.,complete.</v>
          </cell>
        </row>
        <row r="2624">
          <cell r="D2624" t="str">
            <v>25mm Dia G.I.Pipe( Below Ground Level )</v>
          </cell>
        </row>
        <row r="2625">
          <cell r="B2625">
            <v>10</v>
          </cell>
          <cell r="C2625" t="str">
            <v>Rm</v>
          </cell>
          <cell r="D2625" t="str">
            <v>Cost of 25mm Dia G.I.Pipe</v>
          </cell>
          <cell r="E2625">
            <v>115.5</v>
          </cell>
          <cell r="F2625" t="str">
            <v>Rm</v>
          </cell>
          <cell r="G2625">
            <v>1155</v>
          </cell>
        </row>
        <row r="2626">
          <cell r="B2626">
            <v>0.85</v>
          </cell>
          <cell r="C2626" t="str">
            <v>No</v>
          </cell>
          <cell r="D2626" t="str">
            <v>Plumber I Class</v>
          </cell>
          <cell r="E2626">
            <v>866</v>
          </cell>
          <cell r="F2626" t="str">
            <v>Each</v>
          </cell>
          <cell r="G2626">
            <v>736.1</v>
          </cell>
        </row>
        <row r="2627">
          <cell r="B2627">
            <v>0.7</v>
          </cell>
          <cell r="C2627" t="str">
            <v>No</v>
          </cell>
          <cell r="D2627" t="str">
            <v>Mazdoor I class</v>
          </cell>
          <cell r="E2627">
            <v>651</v>
          </cell>
          <cell r="F2627" t="str">
            <v>Each</v>
          </cell>
          <cell r="G2627">
            <v>455.7</v>
          </cell>
        </row>
        <row r="2628">
          <cell r="B2628">
            <v>0.35</v>
          </cell>
          <cell r="C2628" t="str">
            <v>No</v>
          </cell>
          <cell r="D2628" t="str">
            <v>Mazdoor II class</v>
          </cell>
          <cell r="E2628">
            <v>534</v>
          </cell>
          <cell r="F2628" t="str">
            <v>Each</v>
          </cell>
          <cell r="G2628">
            <v>186.9</v>
          </cell>
        </row>
        <row r="2629">
          <cell r="B2629">
            <v>0.25</v>
          </cell>
          <cell r="C2629" t="str">
            <v>No</v>
          </cell>
          <cell r="D2629" t="str">
            <v>Painter II class</v>
          </cell>
          <cell r="E2629">
            <v>772</v>
          </cell>
          <cell r="F2629" t="str">
            <v>Each</v>
          </cell>
          <cell r="G2629">
            <v>193</v>
          </cell>
        </row>
        <row r="2630">
          <cell r="B2630" t="str">
            <v>L.S</v>
          </cell>
          <cell r="D2630" t="str">
            <v>Earth work and refilling</v>
          </cell>
          <cell r="E2630" t="str">
            <v>L.S</v>
          </cell>
          <cell r="G2630">
            <v>20</v>
          </cell>
        </row>
        <row r="2631">
          <cell r="B2631">
            <v>83.3</v>
          </cell>
          <cell r="C2631" t="str">
            <v>Grm</v>
          </cell>
          <cell r="D2631" t="str">
            <v>Shellac</v>
          </cell>
          <cell r="E2631">
            <v>15.75</v>
          </cell>
          <cell r="F2631" t="str">
            <v>100 gm</v>
          </cell>
          <cell r="G2631">
            <v>13.12</v>
          </cell>
        </row>
        <row r="2632">
          <cell r="B2632">
            <v>5</v>
          </cell>
          <cell r="C2632" t="str">
            <v>Sets</v>
          </cell>
          <cell r="D2632" t="str">
            <v>Thread Balls</v>
          </cell>
          <cell r="E2632">
            <v>3.15</v>
          </cell>
          <cell r="F2632" t="str">
            <v>Set</v>
          </cell>
          <cell r="G2632">
            <v>15.75</v>
          </cell>
        </row>
        <row r="2633">
          <cell r="B2633">
            <v>12</v>
          </cell>
          <cell r="C2633" t="str">
            <v>Sqm</v>
          </cell>
          <cell r="D2633" t="str">
            <v>Gunny Tape</v>
          </cell>
          <cell r="E2633">
            <v>9.4499999999999993</v>
          </cell>
          <cell r="F2633" t="str">
            <v>Sqm</v>
          </cell>
          <cell r="G2633">
            <v>113.4</v>
          </cell>
        </row>
        <row r="2634">
          <cell r="A2634" t="str">
            <v>B</v>
          </cell>
          <cell r="B2634">
            <v>25</v>
          </cell>
          <cell r="C2634" t="str">
            <v>Kg</v>
          </cell>
          <cell r="D2634" t="str">
            <v>Tar</v>
          </cell>
          <cell r="E2634">
            <v>33.6</v>
          </cell>
          <cell r="F2634" t="str">
            <v>Kg</v>
          </cell>
          <cell r="G2634">
            <v>840</v>
          </cell>
        </row>
        <row r="2635">
          <cell r="D2635" t="str">
            <v>Add for Sundries</v>
          </cell>
          <cell r="G2635">
            <v>2.73</v>
          </cell>
        </row>
        <row r="2636">
          <cell r="D2636" t="str">
            <v>Total Rate per 10 Rm</v>
          </cell>
          <cell r="G2636">
            <v>3731.7</v>
          </cell>
        </row>
        <row r="2637">
          <cell r="D2637" t="str">
            <v>Rate per Rm</v>
          </cell>
          <cell r="G2637">
            <v>373.16999999999996</v>
          </cell>
        </row>
        <row r="2639">
          <cell r="D2639" t="str">
            <v>20mm Dia G.I.Pipe ( Above Ground Level )</v>
          </cell>
        </row>
        <row r="2640">
          <cell r="B2640">
            <v>10</v>
          </cell>
          <cell r="C2640" t="str">
            <v>Rm</v>
          </cell>
          <cell r="D2640" t="str">
            <v>Cost of 20mm Dia G.I.Pipe</v>
          </cell>
          <cell r="E2640">
            <v>89</v>
          </cell>
          <cell r="F2640" t="str">
            <v>Rm</v>
          </cell>
          <cell r="G2640">
            <v>890</v>
          </cell>
        </row>
        <row r="2641">
          <cell r="B2641">
            <v>0.35</v>
          </cell>
          <cell r="C2641" t="str">
            <v>No</v>
          </cell>
          <cell r="D2641" t="str">
            <v>Stone Cutter I Class</v>
          </cell>
          <cell r="E2641">
            <v>766</v>
          </cell>
          <cell r="F2641" t="str">
            <v>Each</v>
          </cell>
          <cell r="G2641">
            <v>268.10000000000002</v>
          </cell>
        </row>
        <row r="2642">
          <cell r="B2642">
            <v>0.85</v>
          </cell>
          <cell r="C2642" t="str">
            <v>No</v>
          </cell>
          <cell r="D2642" t="str">
            <v>Plumber I Class</v>
          </cell>
          <cell r="E2642">
            <v>866</v>
          </cell>
          <cell r="F2642" t="str">
            <v>Each</v>
          </cell>
          <cell r="G2642">
            <v>736.1</v>
          </cell>
        </row>
        <row r="2643">
          <cell r="B2643">
            <v>0.1</v>
          </cell>
          <cell r="C2643" t="str">
            <v>No</v>
          </cell>
          <cell r="D2643" t="str">
            <v>Plumber II Class</v>
          </cell>
          <cell r="E2643">
            <v>839</v>
          </cell>
          <cell r="F2643" t="str">
            <v>Each</v>
          </cell>
          <cell r="G2643">
            <v>83.9</v>
          </cell>
        </row>
        <row r="2644">
          <cell r="B2644">
            <v>0.7</v>
          </cell>
          <cell r="C2644" t="str">
            <v>No</v>
          </cell>
          <cell r="D2644" t="str">
            <v>Mazdoor I class</v>
          </cell>
          <cell r="E2644">
            <v>651</v>
          </cell>
          <cell r="F2644" t="str">
            <v>Each</v>
          </cell>
          <cell r="G2644">
            <v>455.7</v>
          </cell>
        </row>
        <row r="2645">
          <cell r="B2645">
            <v>0.35</v>
          </cell>
          <cell r="C2645" t="str">
            <v>No</v>
          </cell>
          <cell r="D2645" t="str">
            <v>Mazdoor II class</v>
          </cell>
          <cell r="E2645">
            <v>534</v>
          </cell>
          <cell r="F2645" t="str">
            <v>Each</v>
          </cell>
          <cell r="G2645">
            <v>186.9</v>
          </cell>
        </row>
        <row r="2646">
          <cell r="B2646">
            <v>0.628</v>
          </cell>
          <cell r="C2646" t="str">
            <v>Sqm</v>
          </cell>
          <cell r="D2646" t="str">
            <v>Painting Two Coats</v>
          </cell>
          <cell r="E2646" t="e">
            <v>#REF!</v>
          </cell>
          <cell r="F2646" t="str">
            <v>Sqm</v>
          </cell>
          <cell r="G2646" t="e">
            <v>#REF!</v>
          </cell>
        </row>
        <row r="2647">
          <cell r="B2647">
            <v>83.3</v>
          </cell>
          <cell r="C2647" t="str">
            <v>Grm</v>
          </cell>
          <cell r="D2647" t="str">
            <v>Shellac</v>
          </cell>
          <cell r="E2647">
            <v>15.75</v>
          </cell>
          <cell r="F2647" t="str">
            <v>100 gm</v>
          </cell>
          <cell r="G2647">
            <v>13.12</v>
          </cell>
        </row>
        <row r="2648">
          <cell r="B2648">
            <v>11.1</v>
          </cell>
          <cell r="C2648" t="str">
            <v>Sets</v>
          </cell>
          <cell r="D2648" t="str">
            <v>Clamps,plugs,Screws</v>
          </cell>
          <cell r="E2648">
            <v>10</v>
          </cell>
          <cell r="F2648" t="str">
            <v>Sets</v>
          </cell>
          <cell r="G2648">
            <v>111</v>
          </cell>
        </row>
        <row r="2649">
          <cell r="A2649">
            <v>31</v>
          </cell>
          <cell r="B2649">
            <v>11.1</v>
          </cell>
          <cell r="C2649" t="str">
            <v>Nos</v>
          </cell>
          <cell r="D2649" t="str">
            <v>Thread Balls</v>
          </cell>
          <cell r="E2649">
            <v>3.15</v>
          </cell>
          <cell r="F2649" t="str">
            <v>Each</v>
          </cell>
          <cell r="G2649">
            <v>34.97</v>
          </cell>
        </row>
        <row r="2650">
          <cell r="D2650" t="str">
            <v>Add for Sundries</v>
          </cell>
          <cell r="G2650">
            <v>2.2799999999999998</v>
          </cell>
        </row>
        <row r="2651">
          <cell r="D2651" t="str">
            <v>Total Rate per 10 Rm</v>
          </cell>
          <cell r="G2651" t="e">
            <v>#REF!</v>
          </cell>
        </row>
        <row r="2652">
          <cell r="D2652" t="str">
            <v>Rate per Rm</v>
          </cell>
          <cell r="G2652" t="e">
            <v>#REF!</v>
          </cell>
        </row>
        <row r="2654">
          <cell r="D2654" t="str">
            <v>Supplying and fixing in position the following dia 
G.I specials of  approved make and quality confirming to relevant standard specification. (The specials should be got approved by the Departmental Engineer before use on work)</v>
          </cell>
        </row>
        <row r="2655">
          <cell r="D2655" t="str">
            <v>Sub Data for Labour charges for fixing Union</v>
          </cell>
        </row>
        <row r="2656">
          <cell r="B2656">
            <v>0.2</v>
          </cell>
          <cell r="C2656" t="str">
            <v>No</v>
          </cell>
          <cell r="D2656" t="str">
            <v>Fitter I Class</v>
          </cell>
          <cell r="E2656">
            <v>881</v>
          </cell>
          <cell r="F2656" t="str">
            <v>Each</v>
          </cell>
          <cell r="G2656">
            <v>176.2</v>
          </cell>
        </row>
        <row r="2657">
          <cell r="B2657">
            <v>0.2</v>
          </cell>
          <cell r="C2657" t="str">
            <v>No</v>
          </cell>
          <cell r="D2657" t="str">
            <v>Mazdoor I class</v>
          </cell>
          <cell r="E2657">
            <v>651</v>
          </cell>
          <cell r="F2657" t="str">
            <v>Each</v>
          </cell>
          <cell r="G2657">
            <v>130.19999999999999</v>
          </cell>
        </row>
        <row r="2658">
          <cell r="A2658" t="str">
            <v>A</v>
          </cell>
          <cell r="B2658">
            <v>10</v>
          </cell>
          <cell r="C2658" t="str">
            <v>Grm</v>
          </cell>
          <cell r="D2658" t="str">
            <v>Shellac</v>
          </cell>
          <cell r="E2658">
            <v>15.75</v>
          </cell>
          <cell r="F2658" t="str">
            <v>100 gm</v>
          </cell>
          <cell r="G2658">
            <v>1.58</v>
          </cell>
        </row>
        <row r="2659">
          <cell r="B2659">
            <v>0.25</v>
          </cell>
          <cell r="C2659" t="str">
            <v>Nos</v>
          </cell>
          <cell r="D2659" t="str">
            <v>Thread Balls</v>
          </cell>
          <cell r="E2659">
            <v>3.15</v>
          </cell>
          <cell r="F2659" t="str">
            <v>Each</v>
          </cell>
          <cell r="G2659">
            <v>0.79</v>
          </cell>
        </row>
        <row r="2660">
          <cell r="D2660" t="str">
            <v>Total labour chrges per each</v>
          </cell>
          <cell r="G2660">
            <v>308.77</v>
          </cell>
        </row>
        <row r="2662">
          <cell r="D2662" t="str">
            <v>Main Data</v>
          </cell>
        </row>
        <row r="2663">
          <cell r="B2663">
            <v>1</v>
          </cell>
          <cell r="C2663" t="str">
            <v>No</v>
          </cell>
          <cell r="D2663" t="str">
            <v>25mm Dia G.I.Union</v>
          </cell>
          <cell r="E2663">
            <v>89</v>
          </cell>
          <cell r="F2663" t="str">
            <v>Each</v>
          </cell>
          <cell r="G2663">
            <v>89</v>
          </cell>
        </row>
        <row r="2664">
          <cell r="A2664" t="str">
            <v>B</v>
          </cell>
          <cell r="B2664">
            <v>1</v>
          </cell>
          <cell r="C2664" t="str">
            <v>No</v>
          </cell>
          <cell r="D2664" t="str">
            <v xml:space="preserve">Labour chrges </v>
          </cell>
          <cell r="E2664">
            <v>308.77</v>
          </cell>
          <cell r="F2664" t="str">
            <v>Each</v>
          </cell>
          <cell r="G2664">
            <v>308.77</v>
          </cell>
        </row>
        <row r="2665">
          <cell r="D2665" t="str">
            <v>Add for Sundries</v>
          </cell>
          <cell r="G2665">
            <v>0.95</v>
          </cell>
        </row>
        <row r="2666">
          <cell r="D2666" t="str">
            <v>Total Rate per Each</v>
          </cell>
          <cell r="G2666">
            <v>398.71999999999997</v>
          </cell>
        </row>
        <row r="2669">
          <cell r="A2669" t="str">
            <v>C</v>
          </cell>
          <cell r="B2669">
            <v>1</v>
          </cell>
          <cell r="C2669" t="str">
            <v>No</v>
          </cell>
          <cell r="D2669" t="str">
            <v>20mm Dia G.I.Union</v>
          </cell>
          <cell r="E2669">
            <v>63</v>
          </cell>
          <cell r="F2669" t="str">
            <v>Each</v>
          </cell>
          <cell r="G2669">
            <v>63</v>
          </cell>
        </row>
        <row r="2670">
          <cell r="B2670">
            <v>1</v>
          </cell>
          <cell r="C2670" t="str">
            <v>No</v>
          </cell>
          <cell r="D2670" t="str">
            <v xml:space="preserve">Labour chrges </v>
          </cell>
          <cell r="E2670">
            <v>308.77</v>
          </cell>
          <cell r="F2670" t="str">
            <v>Each</v>
          </cell>
          <cell r="G2670">
            <v>308.77</v>
          </cell>
        </row>
        <row r="2671">
          <cell r="D2671" t="str">
            <v>Add for Sundries</v>
          </cell>
          <cell r="G2671">
            <v>0.95</v>
          </cell>
        </row>
        <row r="2672">
          <cell r="D2672" t="str">
            <v>Total Rate per Each</v>
          </cell>
          <cell r="G2672">
            <v>372.71999999999997</v>
          </cell>
        </row>
        <row r="2674">
          <cell r="A2674" t="str">
            <v>D</v>
          </cell>
          <cell r="B2674">
            <v>1</v>
          </cell>
          <cell r="C2674" t="str">
            <v>No</v>
          </cell>
          <cell r="D2674" t="str">
            <v>25mm Dia G.I.Coupling</v>
          </cell>
          <cell r="E2674">
            <v>26</v>
          </cell>
          <cell r="F2674" t="str">
            <v>Each</v>
          </cell>
          <cell r="G2674">
            <v>26</v>
          </cell>
        </row>
        <row r="2675">
          <cell r="B2675">
            <v>1</v>
          </cell>
          <cell r="C2675" t="str">
            <v>No</v>
          </cell>
          <cell r="D2675" t="str">
            <v xml:space="preserve">Labour chrges </v>
          </cell>
          <cell r="E2675">
            <v>308.77</v>
          </cell>
          <cell r="F2675" t="str">
            <v>Each</v>
          </cell>
          <cell r="G2675">
            <v>308.77</v>
          </cell>
        </row>
        <row r="2676">
          <cell r="D2676" t="str">
            <v>Add for Sundries</v>
          </cell>
          <cell r="G2676">
            <v>0.95</v>
          </cell>
        </row>
        <row r="2677">
          <cell r="D2677" t="str">
            <v>Total Rate per Each</v>
          </cell>
          <cell r="G2677">
            <v>335.71999999999997</v>
          </cell>
        </row>
        <row r="2679">
          <cell r="A2679" t="str">
            <v>E</v>
          </cell>
          <cell r="B2679">
            <v>1</v>
          </cell>
          <cell r="C2679" t="str">
            <v>No</v>
          </cell>
          <cell r="D2679" t="str">
            <v>20mm Dia G.I.Coupling</v>
          </cell>
          <cell r="E2679">
            <v>14.5</v>
          </cell>
          <cell r="F2679" t="str">
            <v>Each</v>
          </cell>
          <cell r="G2679">
            <v>14.5</v>
          </cell>
        </row>
        <row r="2680">
          <cell r="B2680">
            <v>1</v>
          </cell>
          <cell r="C2680" t="str">
            <v>No</v>
          </cell>
          <cell r="D2680" t="str">
            <v xml:space="preserve">Labour chrges </v>
          </cell>
          <cell r="E2680">
            <v>308.77</v>
          </cell>
          <cell r="F2680" t="str">
            <v>Each</v>
          </cell>
          <cell r="G2680">
            <v>308.77</v>
          </cell>
        </row>
        <row r="2681">
          <cell r="D2681" t="str">
            <v>Add for Sundries</v>
          </cell>
          <cell r="G2681">
            <v>0.95</v>
          </cell>
        </row>
        <row r="2682">
          <cell r="D2682" t="str">
            <v>Total Rate per Each</v>
          </cell>
          <cell r="G2682">
            <v>324.21999999999997</v>
          </cell>
        </row>
        <row r="2684">
          <cell r="A2684" t="str">
            <v>F</v>
          </cell>
          <cell r="B2684">
            <v>1</v>
          </cell>
          <cell r="C2684" t="str">
            <v>No</v>
          </cell>
          <cell r="D2684" t="str">
            <v>25mm Dia G.I.Bend</v>
          </cell>
          <cell r="E2684">
            <v>47</v>
          </cell>
          <cell r="F2684" t="str">
            <v>Each</v>
          </cell>
          <cell r="G2684">
            <v>47</v>
          </cell>
        </row>
        <row r="2685">
          <cell r="B2685">
            <v>1</v>
          </cell>
          <cell r="C2685" t="str">
            <v>No</v>
          </cell>
          <cell r="D2685" t="str">
            <v xml:space="preserve">Labour chrges </v>
          </cell>
          <cell r="E2685" t="str">
            <v>L.S</v>
          </cell>
          <cell r="F2685" t="str">
            <v>Each</v>
          </cell>
          <cell r="G2685">
            <v>10</v>
          </cell>
        </row>
        <row r="2686">
          <cell r="D2686" t="str">
            <v>Total Rate per Each</v>
          </cell>
          <cell r="G2686">
            <v>57</v>
          </cell>
        </row>
        <row r="2688">
          <cell r="A2688" t="str">
            <v>G</v>
          </cell>
        </row>
        <row r="2689">
          <cell r="B2689">
            <v>1</v>
          </cell>
          <cell r="C2689" t="str">
            <v>No</v>
          </cell>
          <cell r="D2689" t="str">
            <v>20mm Dia G.I.elbow</v>
          </cell>
          <cell r="E2689">
            <v>23</v>
          </cell>
          <cell r="F2689" t="str">
            <v>Each</v>
          </cell>
          <cell r="G2689">
            <v>23</v>
          </cell>
        </row>
        <row r="2690">
          <cell r="B2690">
            <v>1</v>
          </cell>
          <cell r="C2690" t="str">
            <v>No</v>
          </cell>
          <cell r="D2690" t="str">
            <v xml:space="preserve">Labour chrges </v>
          </cell>
          <cell r="E2690" t="str">
            <v>L.S</v>
          </cell>
          <cell r="F2690" t="str">
            <v>Each</v>
          </cell>
          <cell r="G2690">
            <v>10</v>
          </cell>
        </row>
        <row r="2691">
          <cell r="D2691" t="str">
            <v>Total Rate per Each</v>
          </cell>
          <cell r="G2691">
            <v>33</v>
          </cell>
        </row>
        <row r="2692">
          <cell r="A2692" t="str">
            <v>H</v>
          </cell>
        </row>
        <row r="2693">
          <cell r="B2693">
            <v>1</v>
          </cell>
          <cell r="C2693" t="str">
            <v>No</v>
          </cell>
          <cell r="D2693" t="str">
            <v>25mm x 20mm Reducer Tee</v>
          </cell>
          <cell r="E2693">
            <v>68</v>
          </cell>
          <cell r="F2693" t="str">
            <v>Each</v>
          </cell>
          <cell r="G2693">
            <v>68</v>
          </cell>
        </row>
        <row r="2694">
          <cell r="B2694">
            <v>1</v>
          </cell>
          <cell r="C2694" t="str">
            <v>No</v>
          </cell>
          <cell r="D2694" t="str">
            <v xml:space="preserve">Labour chrges </v>
          </cell>
          <cell r="E2694" t="str">
            <v>LS</v>
          </cell>
          <cell r="G2694">
            <v>10</v>
          </cell>
        </row>
        <row r="2695">
          <cell r="D2695" t="str">
            <v>Total Rate per Each</v>
          </cell>
          <cell r="G2695">
            <v>78</v>
          </cell>
        </row>
        <row r="2696">
          <cell r="A2696" t="str">
            <v>I</v>
          </cell>
        </row>
        <row r="2697">
          <cell r="B2697">
            <v>1</v>
          </cell>
          <cell r="C2697" t="str">
            <v>No</v>
          </cell>
          <cell r="D2697" t="str">
            <v>20mm x 15mm Reducer Tee</v>
          </cell>
          <cell r="E2697">
            <v>63</v>
          </cell>
          <cell r="F2697" t="str">
            <v>Each</v>
          </cell>
          <cell r="G2697">
            <v>63</v>
          </cell>
        </row>
        <row r="2698">
          <cell r="B2698">
            <v>1</v>
          </cell>
          <cell r="C2698" t="str">
            <v>No</v>
          </cell>
          <cell r="D2698" t="str">
            <v xml:space="preserve">Labour chrges </v>
          </cell>
          <cell r="E2698" t="str">
            <v>LS</v>
          </cell>
          <cell r="G2698">
            <v>10</v>
          </cell>
        </row>
        <row r="2699">
          <cell r="D2699" t="str">
            <v>Total Rate per Each</v>
          </cell>
          <cell r="G2699">
            <v>73</v>
          </cell>
        </row>
        <row r="2700">
          <cell r="A2700" t="str">
            <v>J</v>
          </cell>
        </row>
        <row r="2701">
          <cell r="B2701">
            <v>1</v>
          </cell>
          <cell r="C2701" t="str">
            <v>No</v>
          </cell>
          <cell r="D2701" t="str">
            <v>15mm Hex Nipple</v>
          </cell>
          <cell r="E2701">
            <v>21</v>
          </cell>
          <cell r="F2701" t="str">
            <v>Each</v>
          </cell>
          <cell r="G2701">
            <v>21</v>
          </cell>
        </row>
        <row r="2702">
          <cell r="B2702">
            <v>1</v>
          </cell>
          <cell r="C2702" t="str">
            <v>No</v>
          </cell>
          <cell r="D2702" t="str">
            <v xml:space="preserve">Labour chrges </v>
          </cell>
          <cell r="E2702" t="str">
            <v>LS</v>
          </cell>
          <cell r="G2702">
            <v>10</v>
          </cell>
        </row>
        <row r="2703">
          <cell r="D2703" t="str">
            <v>Total Rate per Each</v>
          </cell>
          <cell r="G2703">
            <v>31</v>
          </cell>
        </row>
        <row r="2705">
          <cell r="B2705">
            <v>1</v>
          </cell>
          <cell r="C2705" t="str">
            <v>No</v>
          </cell>
          <cell r="D2705" t="str">
            <v>25MM Dia G.M Wheel Valve</v>
          </cell>
          <cell r="E2705">
            <v>341</v>
          </cell>
          <cell r="F2705" t="str">
            <v>Each</v>
          </cell>
          <cell r="G2705">
            <v>341</v>
          </cell>
        </row>
        <row r="2706">
          <cell r="B2706">
            <v>0.25</v>
          </cell>
          <cell r="C2706" t="str">
            <v>No</v>
          </cell>
          <cell r="D2706" t="str">
            <v>Fitter I Class</v>
          </cell>
          <cell r="E2706">
            <v>881</v>
          </cell>
          <cell r="F2706" t="str">
            <v>Each</v>
          </cell>
          <cell r="G2706">
            <v>220.25</v>
          </cell>
        </row>
        <row r="2707">
          <cell r="B2707">
            <v>0.25</v>
          </cell>
          <cell r="C2707" t="str">
            <v>No</v>
          </cell>
          <cell r="D2707" t="str">
            <v>Mazdoor I class</v>
          </cell>
          <cell r="E2707">
            <v>651</v>
          </cell>
          <cell r="F2707" t="str">
            <v>Each</v>
          </cell>
          <cell r="G2707">
            <v>162.75</v>
          </cell>
        </row>
        <row r="2708">
          <cell r="A2708">
            <v>32</v>
          </cell>
          <cell r="B2708">
            <v>10</v>
          </cell>
          <cell r="C2708" t="str">
            <v>Grm</v>
          </cell>
          <cell r="D2708" t="str">
            <v>Shellac</v>
          </cell>
          <cell r="E2708">
            <v>15.75</v>
          </cell>
          <cell r="F2708" t="str">
            <v>100 gm</v>
          </cell>
          <cell r="G2708">
            <v>1.58</v>
          </cell>
        </row>
        <row r="2709">
          <cell r="B2709">
            <v>0.3</v>
          </cell>
          <cell r="C2709" t="str">
            <v>Nos</v>
          </cell>
          <cell r="D2709" t="str">
            <v>Thread Balls</v>
          </cell>
          <cell r="E2709">
            <v>3.15</v>
          </cell>
          <cell r="F2709" t="str">
            <v>Each</v>
          </cell>
          <cell r="G2709">
            <v>0.95</v>
          </cell>
        </row>
        <row r="2710">
          <cell r="D2710" t="str">
            <v>Add for Sundries</v>
          </cell>
          <cell r="G2710">
            <v>0.47</v>
          </cell>
        </row>
        <row r="2711">
          <cell r="D2711" t="str">
            <v>Total Rate per Each</v>
          </cell>
          <cell r="G2711">
            <v>727.00000000000011</v>
          </cell>
        </row>
        <row r="2713">
          <cell r="D2713" t="str">
            <v>Supplying and fixing in position of 110mm dia PVC Waste water pipe ISI mark.below Ground Level</v>
          </cell>
        </row>
        <row r="2714">
          <cell r="B2714">
            <v>6</v>
          </cell>
          <cell r="C2714" t="str">
            <v>Rm</v>
          </cell>
          <cell r="D2714" t="str">
            <v>110mm dia PVC Waste
 water pipe (6 kg / Sqcm)</v>
          </cell>
          <cell r="E2714">
            <v>220.5</v>
          </cell>
          <cell r="F2714" t="str">
            <v>Rm</v>
          </cell>
          <cell r="G2714">
            <v>1323</v>
          </cell>
        </row>
        <row r="2715">
          <cell r="B2715">
            <v>0.75</v>
          </cell>
          <cell r="C2715" t="str">
            <v>No</v>
          </cell>
          <cell r="D2715" t="str">
            <v>Mazdoor I class</v>
          </cell>
          <cell r="E2715">
            <v>651</v>
          </cell>
          <cell r="F2715" t="str">
            <v>Each</v>
          </cell>
          <cell r="G2715">
            <v>488.25</v>
          </cell>
        </row>
        <row r="2716">
          <cell r="B2716">
            <v>0.4</v>
          </cell>
          <cell r="C2716" t="str">
            <v>No</v>
          </cell>
          <cell r="D2716" t="str">
            <v>Plumber I Class</v>
          </cell>
          <cell r="E2716">
            <v>866</v>
          </cell>
          <cell r="F2716" t="str">
            <v>Each</v>
          </cell>
          <cell r="G2716">
            <v>346.4</v>
          </cell>
        </row>
        <row r="2717">
          <cell r="A2717">
            <v>33</v>
          </cell>
          <cell r="B2717">
            <v>20</v>
          </cell>
          <cell r="C2717" t="str">
            <v>Gm</v>
          </cell>
          <cell r="D2717" t="str">
            <v>P V C Adhesive</v>
          </cell>
          <cell r="E2717">
            <v>0.315</v>
          </cell>
          <cell r="F2717" t="str">
            <v>Gm</v>
          </cell>
          <cell r="G2717">
            <v>6.3</v>
          </cell>
        </row>
        <row r="2718">
          <cell r="B2718" t="str">
            <v>L.S</v>
          </cell>
          <cell r="D2718" t="str">
            <v>Earth work and refilling charges</v>
          </cell>
          <cell r="E2718">
            <v>20</v>
          </cell>
          <cell r="F2718" t="str">
            <v>L.S</v>
          </cell>
          <cell r="G2718">
            <v>21.55</v>
          </cell>
        </row>
        <row r="2719">
          <cell r="D2719" t="str">
            <v>Total Rate per 6 Rm</v>
          </cell>
          <cell r="G2719">
            <v>2185.5000000000005</v>
          </cell>
        </row>
        <row r="2720">
          <cell r="D2720" t="str">
            <v xml:space="preserve"> Rate per  Rm</v>
          </cell>
          <cell r="G2720">
            <v>364.25</v>
          </cell>
        </row>
        <row r="2722">
          <cell r="D2722" t="str">
            <v>Supplying and fixing in position the following
 P V C specials of  approved make and quality confirming to relevant standard specification. (The specials should be got approved by the Departmental Engineer before use on work)</v>
          </cell>
        </row>
        <row r="2723">
          <cell r="D2723" t="str">
            <v>Sub Data</v>
          </cell>
        </row>
        <row r="2724">
          <cell r="B2724">
            <v>4</v>
          </cell>
          <cell r="C2724" t="str">
            <v>Nos</v>
          </cell>
          <cell r="D2724" t="str">
            <v xml:space="preserve">Labour Charges for fixing </v>
          </cell>
        </row>
        <row r="2725">
          <cell r="B2725">
            <v>0.6</v>
          </cell>
          <cell r="C2725" t="str">
            <v>No</v>
          </cell>
          <cell r="D2725" t="str">
            <v>Plumber I Class</v>
          </cell>
          <cell r="E2725">
            <v>866</v>
          </cell>
          <cell r="F2725" t="str">
            <v>Each</v>
          </cell>
          <cell r="G2725">
            <v>519.6</v>
          </cell>
        </row>
        <row r="2726">
          <cell r="B2726">
            <v>0.5</v>
          </cell>
          <cell r="C2726" t="str">
            <v>No</v>
          </cell>
          <cell r="D2726" t="str">
            <v>Plumber II Class</v>
          </cell>
          <cell r="E2726">
            <v>839</v>
          </cell>
          <cell r="F2726" t="str">
            <v>Each</v>
          </cell>
          <cell r="G2726">
            <v>419.5</v>
          </cell>
        </row>
        <row r="2727">
          <cell r="B2727">
            <v>0.6</v>
          </cell>
          <cell r="C2727" t="str">
            <v>No</v>
          </cell>
          <cell r="D2727" t="str">
            <v>Mazdoor I class</v>
          </cell>
          <cell r="E2727">
            <v>651</v>
          </cell>
          <cell r="F2727" t="str">
            <v>Each</v>
          </cell>
          <cell r="G2727">
            <v>390.6</v>
          </cell>
        </row>
        <row r="2728">
          <cell r="A2728" t="str">
            <v>A</v>
          </cell>
          <cell r="B2728">
            <v>20</v>
          </cell>
          <cell r="C2728" t="str">
            <v>Gm</v>
          </cell>
          <cell r="D2728" t="str">
            <v>P V C Adhesive</v>
          </cell>
          <cell r="E2728">
            <v>0.315</v>
          </cell>
          <cell r="F2728" t="str">
            <v>Gm</v>
          </cell>
          <cell r="G2728">
            <v>6.3</v>
          </cell>
        </row>
        <row r="2729">
          <cell r="D2729" t="str">
            <v>Total Rate for 4 Nos</v>
          </cell>
          <cell r="G2729">
            <v>1336</v>
          </cell>
        </row>
        <row r="2730">
          <cell r="D2730" t="str">
            <v>Rate per Each</v>
          </cell>
          <cell r="G2730">
            <v>334</v>
          </cell>
        </row>
        <row r="2732">
          <cell r="A2732" t="str">
            <v>B</v>
          </cell>
          <cell r="D2732" t="str">
            <v>Main Data</v>
          </cell>
        </row>
        <row r="2733">
          <cell r="B2733">
            <v>1</v>
          </cell>
          <cell r="C2733" t="str">
            <v>No</v>
          </cell>
          <cell r="D2733" t="str">
            <v>110mm dia PVC Plain Bend</v>
          </cell>
          <cell r="E2733">
            <v>94.5</v>
          </cell>
          <cell r="F2733" t="str">
            <v>Each</v>
          </cell>
          <cell r="G2733">
            <v>94.5</v>
          </cell>
        </row>
        <row r="2734">
          <cell r="B2734">
            <v>1</v>
          </cell>
          <cell r="C2734" t="str">
            <v>No</v>
          </cell>
          <cell r="D2734" t="str">
            <v xml:space="preserve">Labour Charges for fixing </v>
          </cell>
          <cell r="E2734">
            <v>334</v>
          </cell>
          <cell r="F2734" t="str">
            <v>Each</v>
          </cell>
          <cell r="G2734">
            <v>334</v>
          </cell>
        </row>
        <row r="2735">
          <cell r="D2735" t="str">
            <v>Total Rate per  Each</v>
          </cell>
          <cell r="G2735">
            <v>428.5</v>
          </cell>
        </row>
        <row r="2736">
          <cell r="A2736" t="str">
            <v>C</v>
          </cell>
        </row>
        <row r="2737">
          <cell r="B2737">
            <v>1</v>
          </cell>
          <cell r="C2737" t="str">
            <v>No</v>
          </cell>
          <cell r="D2737" t="str">
            <v>110mm dia PVC Door Bend</v>
          </cell>
          <cell r="E2737">
            <v>115.5</v>
          </cell>
          <cell r="F2737" t="str">
            <v>Each</v>
          </cell>
          <cell r="G2737">
            <v>115.5</v>
          </cell>
        </row>
        <row r="2738">
          <cell r="B2738">
            <v>1</v>
          </cell>
          <cell r="C2738" t="str">
            <v>No</v>
          </cell>
          <cell r="D2738" t="str">
            <v xml:space="preserve">Labour Charges for fixing </v>
          </cell>
          <cell r="E2738">
            <v>334</v>
          </cell>
          <cell r="F2738" t="str">
            <v>Each</v>
          </cell>
          <cell r="G2738">
            <v>334</v>
          </cell>
        </row>
        <row r="2739">
          <cell r="D2739" t="str">
            <v>Total Rate per  Each</v>
          </cell>
          <cell r="G2739">
            <v>449.5</v>
          </cell>
        </row>
        <row r="2740">
          <cell r="A2740">
            <v>34</v>
          </cell>
        </row>
        <row r="2741">
          <cell r="B2741">
            <v>1</v>
          </cell>
          <cell r="C2741" t="str">
            <v>No</v>
          </cell>
          <cell r="D2741" t="str">
            <v>110mm dia PVC Tee</v>
          </cell>
          <cell r="E2741">
            <v>152</v>
          </cell>
          <cell r="F2741" t="str">
            <v>Each</v>
          </cell>
          <cell r="G2741">
            <v>152</v>
          </cell>
        </row>
        <row r="2742">
          <cell r="B2742">
            <v>1</v>
          </cell>
          <cell r="C2742" t="str">
            <v>No</v>
          </cell>
          <cell r="D2742" t="str">
            <v xml:space="preserve">Labour Charges for fixing </v>
          </cell>
          <cell r="E2742">
            <v>334</v>
          </cell>
          <cell r="F2742" t="str">
            <v>Each</v>
          </cell>
          <cell r="G2742">
            <v>334</v>
          </cell>
        </row>
        <row r="2743">
          <cell r="D2743" t="str">
            <v>Total Rate per  Each</v>
          </cell>
          <cell r="G2743">
            <v>486</v>
          </cell>
        </row>
        <row r="2745">
          <cell r="D2745" t="str">
            <v xml:space="preserve">Supplying and fixing in position of P V C Nahini Trap of size 100 x 75mm  with best stainless Steel Gratings of approved make and quality, fixed over a bed of of brick jelly concrete 1:2:5 (One part of Lime, Two parts of C.S.Sand (M.Sand) and Five parts of 40mm size brick jelly) and finished with cement mortar 1:3 ( One part of Cement and Three parts of C.S.Sand (M.Sand)) including cost and conveyance of all materials and labour charges including dismantling the masonry works wherever necessary and making good etc complete </v>
          </cell>
        </row>
        <row r="2746">
          <cell r="D2746" t="str">
            <v>Sub Data for Brick Jelly 1:2:5</v>
          </cell>
        </row>
        <row r="2747">
          <cell r="B2747">
            <v>9.5</v>
          </cell>
          <cell r="C2747" t="str">
            <v>Cum</v>
          </cell>
          <cell r="D2747" t="str">
            <v>Brick Jelly 40mm Tk</v>
          </cell>
          <cell r="E2747">
            <v>825.94</v>
          </cell>
          <cell r="F2747" t="str">
            <v>Cum</v>
          </cell>
          <cell r="G2747">
            <v>7846.43</v>
          </cell>
        </row>
        <row r="2748">
          <cell r="B2748">
            <v>3.8</v>
          </cell>
          <cell r="C2748" t="str">
            <v>Cum</v>
          </cell>
          <cell r="D2748" t="str">
            <v>Lime mortar 1:2</v>
          </cell>
          <cell r="E2748" t="e">
            <v>#REF!</v>
          </cell>
          <cell r="F2748" t="str">
            <v>Cum</v>
          </cell>
          <cell r="G2748" t="e">
            <v>#REF!</v>
          </cell>
        </row>
        <row r="2749">
          <cell r="B2749">
            <v>1.8</v>
          </cell>
          <cell r="C2749" t="str">
            <v>Nos</v>
          </cell>
          <cell r="D2749" t="str">
            <v>Mason II class</v>
          </cell>
          <cell r="E2749">
            <v>932</v>
          </cell>
          <cell r="F2749" t="str">
            <v>Each</v>
          </cell>
          <cell r="G2749">
            <v>1677.6</v>
          </cell>
        </row>
        <row r="2750">
          <cell r="B2750">
            <v>17.7</v>
          </cell>
          <cell r="C2750" t="str">
            <v>Nos</v>
          </cell>
          <cell r="D2750" t="str">
            <v>Mazdoor I class</v>
          </cell>
          <cell r="E2750">
            <v>651</v>
          </cell>
          <cell r="F2750" t="str">
            <v>Each</v>
          </cell>
          <cell r="G2750">
            <v>11522.7</v>
          </cell>
        </row>
        <row r="2751">
          <cell r="B2751">
            <v>14.1</v>
          </cell>
          <cell r="C2751" t="str">
            <v>Nos</v>
          </cell>
          <cell r="D2751" t="str">
            <v>Mazdoor II class</v>
          </cell>
          <cell r="E2751">
            <v>534</v>
          </cell>
          <cell r="F2751" t="str">
            <v>Each</v>
          </cell>
          <cell r="G2751">
            <v>7529.4</v>
          </cell>
        </row>
        <row r="2752">
          <cell r="D2752" t="str">
            <v>Total rate per 10 Cum</v>
          </cell>
          <cell r="G2752" t="e">
            <v>#REF!</v>
          </cell>
        </row>
        <row r="2753">
          <cell r="D2753" t="str">
            <v>Rate per Cum</v>
          </cell>
          <cell r="G2753" t="e">
            <v>#REF!</v>
          </cell>
        </row>
        <row r="2755">
          <cell r="D2755" t="str">
            <v>Main Data</v>
          </cell>
        </row>
        <row r="2756">
          <cell r="B2756">
            <v>1</v>
          </cell>
          <cell r="C2756" t="str">
            <v>No</v>
          </cell>
          <cell r="D2756" t="str">
            <v>PVC Nahini Tap 100 x 75mm</v>
          </cell>
          <cell r="E2756">
            <v>131</v>
          </cell>
          <cell r="F2756" t="str">
            <v>Each</v>
          </cell>
          <cell r="G2756">
            <v>131</v>
          </cell>
        </row>
        <row r="2757">
          <cell r="B2757">
            <v>5.0000000000000001E-3</v>
          </cell>
          <cell r="C2757" t="str">
            <v>Cum</v>
          </cell>
          <cell r="D2757" t="str">
            <v>Brick Jelly lime concrete</v>
          </cell>
          <cell r="E2757" t="e">
            <v>#REF!</v>
          </cell>
          <cell r="F2757" t="str">
            <v>Cum</v>
          </cell>
          <cell r="G2757" t="e">
            <v>#REF!</v>
          </cell>
        </row>
        <row r="2758">
          <cell r="B2758">
            <v>2E-3</v>
          </cell>
          <cell r="C2758" t="str">
            <v>Cum</v>
          </cell>
          <cell r="D2758" t="str">
            <v>Cement mortar 1:3</v>
          </cell>
          <cell r="E2758" t="e">
            <v>#REF!</v>
          </cell>
          <cell r="F2758" t="str">
            <v>Cum</v>
          </cell>
          <cell r="G2758" t="e">
            <v>#REF!</v>
          </cell>
        </row>
        <row r="2759">
          <cell r="B2759">
            <v>1</v>
          </cell>
          <cell r="C2759" t="str">
            <v>No</v>
          </cell>
          <cell r="D2759" t="str">
            <v>Diff in cost of S.S.gratings</v>
          </cell>
          <cell r="E2759">
            <v>10</v>
          </cell>
          <cell r="F2759" t="str">
            <v>Each</v>
          </cell>
          <cell r="G2759">
            <v>10</v>
          </cell>
        </row>
        <row r="2760">
          <cell r="B2760">
            <v>0.15</v>
          </cell>
          <cell r="C2760" t="str">
            <v>No</v>
          </cell>
          <cell r="D2760" t="str">
            <v>Plumber I Class</v>
          </cell>
          <cell r="E2760">
            <v>866</v>
          </cell>
          <cell r="F2760" t="str">
            <v>Each</v>
          </cell>
          <cell r="G2760">
            <v>129.9</v>
          </cell>
        </row>
        <row r="2761">
          <cell r="A2761">
            <v>35</v>
          </cell>
          <cell r="B2761">
            <v>0.15</v>
          </cell>
          <cell r="C2761" t="str">
            <v>No</v>
          </cell>
          <cell r="D2761" t="str">
            <v>Stone cutter I class</v>
          </cell>
          <cell r="E2761">
            <v>766</v>
          </cell>
          <cell r="F2761" t="str">
            <v>Each</v>
          </cell>
          <cell r="G2761">
            <v>114.9</v>
          </cell>
        </row>
        <row r="2762">
          <cell r="B2762">
            <v>0.15</v>
          </cell>
          <cell r="C2762" t="str">
            <v>No</v>
          </cell>
          <cell r="D2762" t="str">
            <v>Mason II class</v>
          </cell>
          <cell r="E2762">
            <v>932</v>
          </cell>
          <cell r="F2762" t="str">
            <v>Each</v>
          </cell>
          <cell r="G2762">
            <v>139.80000000000001</v>
          </cell>
        </row>
        <row r="2763">
          <cell r="D2763" t="str">
            <v>Add for sundries</v>
          </cell>
          <cell r="G2763">
            <v>0.64</v>
          </cell>
        </row>
        <row r="2764">
          <cell r="D2764" t="str">
            <v>Total Rate per  Each</v>
          </cell>
          <cell r="G2764" t="e">
            <v>#REF!</v>
          </cell>
        </row>
        <row r="2766">
          <cell r="D2766" t="str">
            <v xml:space="preserve">Supplying and fixing in position of 160mm dia 
P V C waste water pipe (below ground level) </v>
          </cell>
        </row>
        <row r="2767">
          <cell r="B2767">
            <v>6</v>
          </cell>
          <cell r="C2767" t="str">
            <v>Rm</v>
          </cell>
          <cell r="D2767" t="str">
            <v>160mm dia PVC Waste
 water pipe (6 kg / Sqcm)</v>
          </cell>
          <cell r="E2767">
            <v>430.5</v>
          </cell>
          <cell r="F2767" t="str">
            <v>Rm</v>
          </cell>
          <cell r="G2767">
            <v>2583</v>
          </cell>
        </row>
        <row r="2768">
          <cell r="B2768">
            <v>0.75</v>
          </cell>
          <cell r="C2768" t="str">
            <v>No</v>
          </cell>
          <cell r="D2768" t="str">
            <v>Mazdoor I class</v>
          </cell>
          <cell r="E2768">
            <v>651</v>
          </cell>
          <cell r="F2768" t="str">
            <v>Each</v>
          </cell>
          <cell r="G2768">
            <v>488.25</v>
          </cell>
        </row>
        <row r="2769">
          <cell r="A2769" t="str">
            <v>A</v>
          </cell>
          <cell r="B2769">
            <v>0.4</v>
          </cell>
          <cell r="C2769" t="str">
            <v>No</v>
          </cell>
          <cell r="D2769" t="str">
            <v>Plumber I Class</v>
          </cell>
          <cell r="E2769">
            <v>866</v>
          </cell>
          <cell r="F2769" t="str">
            <v>Each</v>
          </cell>
          <cell r="G2769">
            <v>346.4</v>
          </cell>
        </row>
        <row r="2770">
          <cell r="B2770">
            <v>20</v>
          </cell>
          <cell r="C2770" t="str">
            <v>Gm</v>
          </cell>
          <cell r="D2770" t="str">
            <v>P V C Adhesive</v>
          </cell>
          <cell r="E2770">
            <v>0.315</v>
          </cell>
          <cell r="F2770" t="str">
            <v>Gm</v>
          </cell>
          <cell r="G2770">
            <v>6.3</v>
          </cell>
        </row>
        <row r="2771">
          <cell r="A2771" t="str">
            <v>B</v>
          </cell>
          <cell r="B2771" t="str">
            <v>L.S</v>
          </cell>
          <cell r="D2771" t="str">
            <v>Earth work and refilling charges</v>
          </cell>
          <cell r="F2771" t="str">
            <v>L.S</v>
          </cell>
          <cell r="G2771">
            <v>22.4</v>
          </cell>
        </row>
        <row r="2772">
          <cell r="D2772" t="str">
            <v>Total Rate per 6 Rm</v>
          </cell>
          <cell r="G2772">
            <v>3446.3500000000004</v>
          </cell>
        </row>
        <row r="2773">
          <cell r="A2773">
            <v>36</v>
          </cell>
          <cell r="D2773" t="str">
            <v xml:space="preserve"> Rate per  Rm</v>
          </cell>
          <cell r="G2773">
            <v>574.39166666666677</v>
          </cell>
        </row>
        <row r="2774">
          <cell r="D2774" t="str">
            <v xml:space="preserve"> Rate per  Rm for Loose joint</v>
          </cell>
          <cell r="G2774">
            <v>574.39166666666677</v>
          </cell>
        </row>
        <row r="2776">
          <cell r="D2776" t="str">
            <v xml:space="preserve"> Rate per  Rm for tight joint</v>
          </cell>
          <cell r="G2776">
            <v>574.39166666666677</v>
          </cell>
        </row>
        <row r="2778">
          <cell r="D2778" t="str">
            <v>Supplying and fixing in position of PVC Ventilating shaft 110mm dia and 3m height including cost and conveyance of all materials and all labour charges for cutting,fixing in position,etc., complete.</v>
          </cell>
        </row>
        <row r="2779">
          <cell r="B2779">
            <v>3</v>
          </cell>
          <cell r="C2779" t="str">
            <v>Rm</v>
          </cell>
          <cell r="D2779" t="str">
            <v>110mm dia PVC Waste
 water pipe (4 kg / Sqcm)</v>
          </cell>
          <cell r="E2779">
            <v>147</v>
          </cell>
          <cell r="F2779" t="str">
            <v>Rm</v>
          </cell>
          <cell r="G2779">
            <v>441</v>
          </cell>
        </row>
        <row r="2780">
          <cell r="B2780">
            <v>0.2</v>
          </cell>
          <cell r="C2780" t="str">
            <v>No</v>
          </cell>
          <cell r="D2780" t="str">
            <v>Plumber I Class</v>
          </cell>
          <cell r="E2780">
            <v>866</v>
          </cell>
          <cell r="F2780" t="str">
            <v>Each</v>
          </cell>
          <cell r="G2780">
            <v>173.2</v>
          </cell>
        </row>
        <row r="2781">
          <cell r="B2781">
            <v>0.3</v>
          </cell>
          <cell r="C2781" t="str">
            <v>No</v>
          </cell>
          <cell r="D2781" t="str">
            <v>Mazdoor I class</v>
          </cell>
          <cell r="E2781">
            <v>651</v>
          </cell>
          <cell r="F2781" t="str">
            <v>Each</v>
          </cell>
          <cell r="G2781">
            <v>195.3</v>
          </cell>
        </row>
        <row r="2782">
          <cell r="A2782">
            <v>37</v>
          </cell>
          <cell r="B2782">
            <v>1</v>
          </cell>
          <cell r="C2782" t="str">
            <v>No</v>
          </cell>
          <cell r="D2782" t="str">
            <v>Cowl 110mm dia</v>
          </cell>
          <cell r="E2782">
            <v>60</v>
          </cell>
          <cell r="F2782" t="str">
            <v>Each</v>
          </cell>
          <cell r="G2782">
            <v>60</v>
          </cell>
        </row>
        <row r="2783">
          <cell r="B2783">
            <v>20</v>
          </cell>
          <cell r="C2783" t="str">
            <v>Gm</v>
          </cell>
          <cell r="D2783" t="str">
            <v>P V C Adhesive</v>
          </cell>
          <cell r="E2783">
            <v>0.315</v>
          </cell>
          <cell r="F2783" t="str">
            <v>Gm</v>
          </cell>
          <cell r="G2783">
            <v>6.3</v>
          </cell>
        </row>
        <row r="2784">
          <cell r="D2784" t="str">
            <v>Add conveyance charges</v>
          </cell>
          <cell r="G2784">
            <v>3.3</v>
          </cell>
        </row>
        <row r="2785">
          <cell r="D2785" t="str">
            <v>Total Rate per Each</v>
          </cell>
          <cell r="G2785">
            <v>879.09999999999991</v>
          </cell>
        </row>
        <row r="2787">
          <cell r="D2787" t="str">
            <v>Supplying and fixing in position of Stoneware Gully trap of size 150mm x 100mm including cost and conveyance of all materials and labour charges for cutting,fixing in position,etc., complete.</v>
          </cell>
        </row>
        <row r="2788">
          <cell r="B2788">
            <v>10</v>
          </cell>
          <cell r="C2788" t="str">
            <v>Cum</v>
          </cell>
          <cell r="D2788" t="str">
            <v>Sub Data for Cement Concrete 1:3:6</v>
          </cell>
        </row>
        <row r="2789">
          <cell r="B2789">
            <v>9</v>
          </cell>
          <cell r="C2789" t="str">
            <v>Cum</v>
          </cell>
          <cell r="D2789" t="str">
            <v>40mm HBS Metal</v>
          </cell>
          <cell r="E2789">
            <v>1423.02</v>
          </cell>
          <cell r="F2789" t="str">
            <v>Cum</v>
          </cell>
          <cell r="G2789">
            <v>12807.18</v>
          </cell>
        </row>
        <row r="2790">
          <cell r="B2790">
            <v>4.5</v>
          </cell>
          <cell r="C2790" t="str">
            <v>Cum</v>
          </cell>
          <cell r="D2790" t="str">
            <v>C.M.1:3</v>
          </cell>
          <cell r="E2790" t="e">
            <v>#REF!</v>
          </cell>
          <cell r="F2790" t="str">
            <v>Cum</v>
          </cell>
          <cell r="G2790" t="e">
            <v>#REF!</v>
          </cell>
        </row>
        <row r="2791">
          <cell r="B2791">
            <v>1.8</v>
          </cell>
          <cell r="C2791" t="str">
            <v>Nos</v>
          </cell>
          <cell r="D2791" t="str">
            <v>Mason II class</v>
          </cell>
          <cell r="E2791" t="e">
            <v>#REF!</v>
          </cell>
          <cell r="F2791" t="str">
            <v>Each</v>
          </cell>
          <cell r="G2791" t="e">
            <v>#REF!</v>
          </cell>
        </row>
        <row r="2792">
          <cell r="B2792">
            <v>17.7</v>
          </cell>
          <cell r="C2792" t="str">
            <v>Nos</v>
          </cell>
          <cell r="D2792" t="str">
            <v>Mazdoor I class</v>
          </cell>
          <cell r="E2792" t="e">
            <v>#REF!</v>
          </cell>
          <cell r="F2792" t="str">
            <v>Each</v>
          </cell>
          <cell r="G2792" t="e">
            <v>#REF!</v>
          </cell>
        </row>
        <row r="2793">
          <cell r="B2793">
            <v>14.1</v>
          </cell>
          <cell r="C2793" t="str">
            <v>Nos</v>
          </cell>
          <cell r="D2793" t="str">
            <v>Mazdoor II class</v>
          </cell>
          <cell r="E2793" t="e">
            <v>#REF!</v>
          </cell>
          <cell r="F2793" t="str">
            <v>Each</v>
          </cell>
          <cell r="G2793" t="e">
            <v>#REF!</v>
          </cell>
        </row>
        <row r="2794">
          <cell r="D2794" t="str">
            <v>Add for Sundries</v>
          </cell>
          <cell r="G2794">
            <v>3.25</v>
          </cell>
        </row>
        <row r="2795">
          <cell r="D2795" t="str">
            <v>Total Charges per 10 Cum</v>
          </cell>
          <cell r="G2795" t="e">
            <v>#REF!</v>
          </cell>
        </row>
        <row r="2796">
          <cell r="D2796" t="str">
            <v>Total Charges per Cum</v>
          </cell>
          <cell r="G2796" t="e">
            <v>#REF!</v>
          </cell>
        </row>
        <row r="2798">
          <cell r="D2798" t="str">
            <v>Main Data</v>
          </cell>
        </row>
        <row r="2799">
          <cell r="B2799">
            <v>1</v>
          </cell>
          <cell r="C2799" t="str">
            <v>No</v>
          </cell>
          <cell r="D2799" t="str">
            <v>Gully trap of size 150mm x 100mm</v>
          </cell>
          <cell r="E2799">
            <v>147</v>
          </cell>
          <cell r="F2799" t="str">
            <v>Each</v>
          </cell>
          <cell r="G2799">
            <v>147</v>
          </cell>
        </row>
        <row r="2800">
          <cell r="B2800">
            <v>0.25</v>
          </cell>
          <cell r="C2800" t="str">
            <v>No</v>
          </cell>
          <cell r="D2800" t="str">
            <v>Mason I class</v>
          </cell>
          <cell r="E2800">
            <v>999</v>
          </cell>
          <cell r="F2800" t="str">
            <v>Each</v>
          </cell>
          <cell r="G2800">
            <v>249.75</v>
          </cell>
        </row>
        <row r="2801">
          <cell r="B2801">
            <v>0.25</v>
          </cell>
          <cell r="C2801" t="str">
            <v>No</v>
          </cell>
          <cell r="D2801" t="str">
            <v>Mazdoor I class</v>
          </cell>
          <cell r="E2801">
            <v>651</v>
          </cell>
          <cell r="F2801" t="str">
            <v>Each</v>
          </cell>
          <cell r="G2801">
            <v>162.75</v>
          </cell>
        </row>
        <row r="2802">
          <cell r="A2802">
            <v>38</v>
          </cell>
          <cell r="B2802">
            <v>0.03</v>
          </cell>
          <cell r="C2802" t="str">
            <v>Cum</v>
          </cell>
          <cell r="D2802" t="str">
            <v>Cement Concrete 1:3:6</v>
          </cell>
          <cell r="E2802" t="e">
            <v>#REF!</v>
          </cell>
          <cell r="F2802" t="str">
            <v>Cum</v>
          </cell>
          <cell r="G2802" t="e">
            <v>#REF!</v>
          </cell>
        </row>
        <row r="2803">
          <cell r="B2803">
            <v>0.05</v>
          </cell>
          <cell r="C2803" t="str">
            <v>Cum</v>
          </cell>
          <cell r="D2803" t="str">
            <v>Brick Jelly lime concrete</v>
          </cell>
          <cell r="E2803" t="e">
            <v>#REF!</v>
          </cell>
          <cell r="F2803" t="str">
            <v>Cum</v>
          </cell>
          <cell r="G2803" t="e">
            <v>#REF!</v>
          </cell>
        </row>
        <row r="2804">
          <cell r="D2804" t="str">
            <v>Add for Sundries</v>
          </cell>
          <cell r="G2804">
            <v>5.63</v>
          </cell>
        </row>
        <row r="2805">
          <cell r="D2805" t="str">
            <v xml:space="preserve">Total Charges </v>
          </cell>
          <cell r="G2805" t="e">
            <v>#REF!</v>
          </cell>
        </row>
        <row r="2807">
          <cell r="D2807" t="str">
            <v>Supplying and fixing in position of C.P Screw down Tap 15 / 12mm dia (Heavy Type) including cost and conveyance of all materials and labour charges for cutting,fixing in position,etc., complete.</v>
          </cell>
        </row>
        <row r="2808">
          <cell r="B2808">
            <v>1</v>
          </cell>
          <cell r="C2808" t="str">
            <v>No</v>
          </cell>
          <cell r="D2808" t="str">
            <v>Cost of Screw down Tap</v>
          </cell>
          <cell r="E2808">
            <v>183.5</v>
          </cell>
          <cell r="F2808" t="str">
            <v>Each</v>
          </cell>
          <cell r="G2808">
            <v>183.5</v>
          </cell>
        </row>
        <row r="2809">
          <cell r="B2809">
            <v>0.1</v>
          </cell>
          <cell r="C2809" t="str">
            <v>No</v>
          </cell>
          <cell r="D2809" t="str">
            <v>Fitter I Class</v>
          </cell>
          <cell r="E2809">
            <v>881</v>
          </cell>
          <cell r="F2809" t="str">
            <v>Each</v>
          </cell>
          <cell r="G2809">
            <v>88.1</v>
          </cell>
        </row>
        <row r="2810">
          <cell r="B2810">
            <v>0.1</v>
          </cell>
          <cell r="C2810" t="str">
            <v>No</v>
          </cell>
          <cell r="D2810" t="str">
            <v>Mazdoor I class</v>
          </cell>
          <cell r="E2810">
            <v>651</v>
          </cell>
          <cell r="F2810" t="str">
            <v>Each</v>
          </cell>
          <cell r="G2810">
            <v>65.099999999999994</v>
          </cell>
        </row>
        <row r="2811">
          <cell r="A2811">
            <v>39</v>
          </cell>
          <cell r="B2811">
            <v>10</v>
          </cell>
          <cell r="C2811" t="str">
            <v>Gm</v>
          </cell>
          <cell r="D2811" t="str">
            <v>Shelloc</v>
          </cell>
          <cell r="E2811">
            <v>15.75</v>
          </cell>
          <cell r="F2811" t="str">
            <v>100Gm</v>
          </cell>
          <cell r="G2811">
            <v>1.58</v>
          </cell>
        </row>
        <row r="2812">
          <cell r="B2812">
            <v>0.25</v>
          </cell>
          <cell r="C2812" t="str">
            <v>No</v>
          </cell>
          <cell r="D2812" t="str">
            <v>Thread ball</v>
          </cell>
          <cell r="E2812">
            <v>3.15</v>
          </cell>
          <cell r="F2812" t="str">
            <v>Each</v>
          </cell>
          <cell r="G2812">
            <v>0.79</v>
          </cell>
        </row>
        <row r="2813">
          <cell r="D2813" t="str">
            <v>Add for Sundries</v>
          </cell>
          <cell r="G2813">
            <v>3.25</v>
          </cell>
        </row>
        <row r="2814">
          <cell r="D2814" t="str">
            <v xml:space="preserve">Total Charges </v>
          </cell>
          <cell r="G2814">
            <v>342.32000000000005</v>
          </cell>
        </row>
        <row r="2816">
          <cell r="D2816" t="str">
            <v xml:space="preserve">Supplying and fixing in position of Indian make Water closet Oriyya Type of size 580mm x 440mm of approved uality with 'P' or 'S' trap </v>
          </cell>
        </row>
        <row r="2817">
          <cell r="B2817">
            <v>1</v>
          </cell>
          <cell r="C2817" t="str">
            <v>No</v>
          </cell>
          <cell r="D2817" t="str">
            <v xml:space="preserve">Indian make Water closet 
Oriyya Type </v>
          </cell>
          <cell r="E2817">
            <v>945</v>
          </cell>
          <cell r="F2817" t="str">
            <v>Each</v>
          </cell>
          <cell r="G2817">
            <v>945</v>
          </cell>
        </row>
        <row r="2818">
          <cell r="B2818">
            <v>1</v>
          </cell>
          <cell r="C2818" t="str">
            <v>No</v>
          </cell>
          <cell r="D2818" t="str">
            <v>Plumber I Class</v>
          </cell>
          <cell r="E2818">
            <v>866</v>
          </cell>
          <cell r="F2818" t="str">
            <v>Each</v>
          </cell>
          <cell r="G2818">
            <v>866</v>
          </cell>
        </row>
        <row r="2819">
          <cell r="B2819">
            <v>0.25</v>
          </cell>
          <cell r="C2819" t="str">
            <v>No</v>
          </cell>
          <cell r="D2819" t="str">
            <v>Plumber II Class</v>
          </cell>
          <cell r="E2819">
            <v>839</v>
          </cell>
          <cell r="F2819" t="str">
            <v>Each</v>
          </cell>
          <cell r="G2819">
            <v>209.75</v>
          </cell>
        </row>
        <row r="2820">
          <cell r="B2820">
            <v>1</v>
          </cell>
          <cell r="C2820" t="str">
            <v>No</v>
          </cell>
          <cell r="D2820" t="str">
            <v>Mason I class</v>
          </cell>
          <cell r="E2820">
            <v>999</v>
          </cell>
          <cell r="F2820" t="str">
            <v>Each</v>
          </cell>
          <cell r="G2820">
            <v>999</v>
          </cell>
        </row>
        <row r="2821">
          <cell r="B2821">
            <v>1</v>
          </cell>
          <cell r="C2821" t="str">
            <v>No</v>
          </cell>
          <cell r="D2821" t="str">
            <v>Mazdoor I class</v>
          </cell>
          <cell r="E2821">
            <v>651</v>
          </cell>
          <cell r="F2821" t="str">
            <v>Each</v>
          </cell>
          <cell r="G2821">
            <v>651</v>
          </cell>
        </row>
        <row r="2822">
          <cell r="B2822">
            <v>1</v>
          </cell>
          <cell r="C2822" t="str">
            <v>Kg</v>
          </cell>
          <cell r="D2822" t="str">
            <v>White Cement</v>
          </cell>
          <cell r="E2822" t="e">
            <v>#REF!</v>
          </cell>
          <cell r="F2822" t="str">
            <v>Each</v>
          </cell>
          <cell r="G2822" t="e">
            <v>#REF!</v>
          </cell>
        </row>
        <row r="2823">
          <cell r="B2823">
            <v>6</v>
          </cell>
          <cell r="C2823" t="str">
            <v>Kg</v>
          </cell>
          <cell r="D2823" t="str">
            <v>Cement</v>
          </cell>
          <cell r="E2823">
            <v>6040</v>
          </cell>
          <cell r="F2823" t="str">
            <v>Each</v>
          </cell>
          <cell r="G2823">
            <v>36240</v>
          </cell>
        </row>
        <row r="2824">
          <cell r="B2824">
            <v>0.4</v>
          </cell>
          <cell r="C2824" t="str">
            <v>Kg</v>
          </cell>
          <cell r="D2824" t="str">
            <v>Spun yarn</v>
          </cell>
          <cell r="E2824">
            <v>10</v>
          </cell>
          <cell r="F2824" t="str">
            <v>Kg</v>
          </cell>
          <cell r="G2824">
            <v>4</v>
          </cell>
        </row>
        <row r="2825">
          <cell r="B2825">
            <v>0.45</v>
          </cell>
          <cell r="C2825" t="str">
            <v>Cum</v>
          </cell>
          <cell r="D2825" t="str">
            <v>C.S.Sand (M.Sand) for filling and refilling</v>
          </cell>
          <cell r="E2825" t="e">
            <v>#REF!</v>
          </cell>
          <cell r="F2825" t="str">
            <v>Cum</v>
          </cell>
          <cell r="G2825" t="e">
            <v>#REF!</v>
          </cell>
        </row>
        <row r="2826">
          <cell r="A2826">
            <v>40</v>
          </cell>
          <cell r="B2826">
            <v>0.11</v>
          </cell>
          <cell r="C2826" t="str">
            <v>Cum</v>
          </cell>
          <cell r="D2826" t="str">
            <v>Brick Jelly concrete 1:2:5</v>
          </cell>
          <cell r="E2826" t="e">
            <v>#REF!</v>
          </cell>
          <cell r="F2826" t="str">
            <v>Cum</v>
          </cell>
          <cell r="G2826" t="e">
            <v>#REF!</v>
          </cell>
        </row>
        <row r="2827">
          <cell r="B2827">
            <v>0.6</v>
          </cell>
          <cell r="C2827" t="str">
            <v>Rm</v>
          </cell>
          <cell r="D2827" t="str">
            <v>PVC Pipe 110mm dia(6Kg/sqcm)</v>
          </cell>
          <cell r="E2827">
            <v>210</v>
          </cell>
          <cell r="F2827" t="str">
            <v>Rm</v>
          </cell>
          <cell r="G2827">
            <v>126</v>
          </cell>
        </row>
        <row r="2828">
          <cell r="D2828" t="str">
            <v>Add for Sundries</v>
          </cell>
          <cell r="G2828">
            <v>4.38</v>
          </cell>
        </row>
        <row r="2829">
          <cell r="D2829" t="str">
            <v xml:space="preserve">Total Charges </v>
          </cell>
          <cell r="G2829" t="e">
            <v>#REF!</v>
          </cell>
        </row>
        <row r="2831">
          <cell r="D2831" t="str">
            <v>Supplying and fixing in position of Indian make White glazed lipped mouth flat back Urinal of approved quality including cost and conveyance of all materials and labour charges for fixing in position,etc., complete.</v>
          </cell>
        </row>
        <row r="2832">
          <cell r="B2832">
            <v>1</v>
          </cell>
          <cell r="C2832" t="str">
            <v>No</v>
          </cell>
          <cell r="D2832" t="str">
            <v>White glazed lipped mouth
 flat back Urinal</v>
          </cell>
          <cell r="E2832">
            <v>735</v>
          </cell>
          <cell r="F2832" t="str">
            <v>Each</v>
          </cell>
          <cell r="G2832">
            <v>735</v>
          </cell>
        </row>
        <row r="2833">
          <cell r="B2833">
            <v>1</v>
          </cell>
          <cell r="C2833" t="str">
            <v>No</v>
          </cell>
          <cell r="D2833" t="str">
            <v>Plumber I Class</v>
          </cell>
          <cell r="E2833">
            <v>866</v>
          </cell>
          <cell r="F2833" t="str">
            <v>Each</v>
          </cell>
          <cell r="G2833">
            <v>866</v>
          </cell>
        </row>
        <row r="2834">
          <cell r="B2834">
            <v>1</v>
          </cell>
          <cell r="C2834" t="str">
            <v>No</v>
          </cell>
          <cell r="D2834" t="str">
            <v>Mason I class</v>
          </cell>
          <cell r="E2834">
            <v>999</v>
          </cell>
          <cell r="F2834" t="str">
            <v>Each</v>
          </cell>
          <cell r="G2834">
            <v>999</v>
          </cell>
        </row>
        <row r="2835">
          <cell r="B2835">
            <v>1</v>
          </cell>
          <cell r="C2835" t="str">
            <v>No</v>
          </cell>
          <cell r="D2835" t="str">
            <v>Mazdoor I class</v>
          </cell>
          <cell r="E2835">
            <v>651</v>
          </cell>
          <cell r="F2835" t="str">
            <v>Each</v>
          </cell>
          <cell r="G2835">
            <v>651</v>
          </cell>
        </row>
        <row r="2836">
          <cell r="B2836">
            <v>2</v>
          </cell>
          <cell r="C2836" t="str">
            <v>Set</v>
          </cell>
          <cell r="D2836" t="str">
            <v>Teak wood plugs and screws</v>
          </cell>
          <cell r="E2836">
            <v>10</v>
          </cell>
          <cell r="F2836" t="str">
            <v>Set</v>
          </cell>
          <cell r="G2836">
            <v>20</v>
          </cell>
        </row>
        <row r="2837">
          <cell r="B2837">
            <v>10</v>
          </cell>
          <cell r="C2837" t="str">
            <v>Gm</v>
          </cell>
          <cell r="D2837" t="str">
            <v>Shellac</v>
          </cell>
          <cell r="E2837">
            <v>15.75</v>
          </cell>
          <cell r="F2837" t="str">
            <v>100Gm</v>
          </cell>
          <cell r="G2837">
            <v>1.58</v>
          </cell>
        </row>
        <row r="2838">
          <cell r="A2838">
            <v>41</v>
          </cell>
          <cell r="B2838">
            <v>0.5</v>
          </cell>
          <cell r="C2838" t="str">
            <v>No</v>
          </cell>
          <cell r="D2838" t="str">
            <v>Thread ball</v>
          </cell>
          <cell r="E2838">
            <v>3.15</v>
          </cell>
          <cell r="F2838" t="str">
            <v>Each</v>
          </cell>
          <cell r="G2838">
            <v>1.58</v>
          </cell>
        </row>
        <row r="2839">
          <cell r="B2839">
            <v>1</v>
          </cell>
          <cell r="C2839" t="str">
            <v>Set</v>
          </cell>
          <cell r="D2839" t="str">
            <v>Special clamps</v>
          </cell>
          <cell r="E2839">
            <v>10</v>
          </cell>
          <cell r="F2839" t="str">
            <v>Set</v>
          </cell>
          <cell r="G2839">
            <v>10</v>
          </cell>
        </row>
        <row r="2840">
          <cell r="D2840" t="str">
            <v>Add for Sundries</v>
          </cell>
          <cell r="G2840">
            <v>12</v>
          </cell>
        </row>
        <row r="2841">
          <cell r="D2841" t="str">
            <v xml:space="preserve">Total Charges </v>
          </cell>
          <cell r="G2841">
            <v>3296.16</v>
          </cell>
        </row>
        <row r="2843">
          <cell r="D2843" t="str">
            <v>Manufacturing and fixing in position of RCC Precast slab CC 1:2:4 - 50mm Thick using 20mm 'size of hard broken granite stone for all RCC works using machine for mixing concrete excluding cost of steel, fabrication of reinforcement, centering, strutting and shuttering and placing the grills in position etc., complete complying with standard specification</v>
          </cell>
        </row>
        <row r="2844">
          <cell r="D2844" t="str">
            <v>Consider a slab of size 1.00 x 0.45m</v>
          </cell>
        </row>
        <row r="2845">
          <cell r="D2845" t="str">
            <v>C.C.1:2:4 required = 1.00 x 0.45 x 0.05</v>
          </cell>
          <cell r="G2845">
            <v>2.2499999999999999E-2</v>
          </cell>
        </row>
        <row r="2846">
          <cell r="D2846" t="str">
            <v>C.W.required = 1.10+1.10+0.55+0.55 =</v>
          </cell>
          <cell r="F2846">
            <v>3.3</v>
          </cell>
          <cell r="G2846" t="str">
            <v>Rm</v>
          </cell>
        </row>
        <row r="2847">
          <cell r="D2847" t="str">
            <v>Labour for wrought and putup
3.30 x 0.05 x 0.025 = 0.0041 cum</v>
          </cell>
        </row>
        <row r="2848">
          <cell r="B2848">
            <v>4.5</v>
          </cell>
          <cell r="C2848" t="str">
            <v>No</v>
          </cell>
          <cell r="D2848" t="str">
            <v>Carpenter I Class</v>
          </cell>
          <cell r="E2848">
            <v>976</v>
          </cell>
          <cell r="F2848" t="str">
            <v>Each</v>
          </cell>
          <cell r="G2848">
            <v>4392</v>
          </cell>
        </row>
        <row r="2849">
          <cell r="B2849">
            <v>13.2</v>
          </cell>
          <cell r="C2849" t="str">
            <v>No</v>
          </cell>
          <cell r="D2849" t="str">
            <v>Carpenter II Class</v>
          </cell>
          <cell r="E2849">
            <v>932</v>
          </cell>
          <cell r="F2849" t="str">
            <v>Each</v>
          </cell>
          <cell r="G2849">
            <v>12302.4</v>
          </cell>
        </row>
        <row r="2850">
          <cell r="B2850">
            <v>8.8000000000000007</v>
          </cell>
          <cell r="C2850" t="str">
            <v>No</v>
          </cell>
          <cell r="D2850" t="str">
            <v>Mazdoor I class</v>
          </cell>
          <cell r="E2850">
            <v>651</v>
          </cell>
          <cell r="F2850" t="str">
            <v>Each</v>
          </cell>
          <cell r="G2850">
            <v>5728.8</v>
          </cell>
        </row>
        <row r="2851">
          <cell r="D2851" t="str">
            <v>Total charges per cum</v>
          </cell>
          <cell r="G2851">
            <v>22423.200000000001</v>
          </cell>
        </row>
        <row r="2853">
          <cell r="D2853" t="str">
            <v>Moulding Charges</v>
          </cell>
        </row>
        <row r="2854">
          <cell r="B2854">
            <v>4.1000000000000003E-3</v>
          </cell>
          <cell r="C2854" t="str">
            <v>cum</v>
          </cell>
          <cell r="D2854" t="str">
            <v>C.W.Scantlings</v>
          </cell>
          <cell r="E2854">
            <v>22680</v>
          </cell>
          <cell r="F2854" t="str">
            <v>cum</v>
          </cell>
          <cell r="G2854">
            <v>92.99</v>
          </cell>
        </row>
        <row r="2855">
          <cell r="B2855">
            <v>4.1000000000000003E-3</v>
          </cell>
          <cell r="C2855" t="str">
            <v>cum</v>
          </cell>
          <cell r="D2855" t="str">
            <v>Labour for wrought and putup as per S.I.No 1, Sl.No 151 Page no 33 of S.O.R. 2010 - 11</v>
          </cell>
          <cell r="E2855">
            <v>22423.200000000001</v>
          </cell>
          <cell r="F2855" t="str">
            <v>cum</v>
          </cell>
          <cell r="G2855">
            <v>91.94</v>
          </cell>
        </row>
        <row r="2856">
          <cell r="B2856" t="str">
            <v>L.S</v>
          </cell>
          <cell r="D2856" t="str">
            <v>Add for nails</v>
          </cell>
          <cell r="G2856">
            <v>1.21</v>
          </cell>
        </row>
        <row r="2857">
          <cell r="D2857" t="str">
            <v>Total charges for 5 uses</v>
          </cell>
          <cell r="G2857">
            <v>186.14000000000001</v>
          </cell>
        </row>
        <row r="2858">
          <cell r="D2858" t="str">
            <v>Rate per Use</v>
          </cell>
          <cell r="G2858">
            <v>37.228000000000002</v>
          </cell>
        </row>
        <row r="2860">
          <cell r="B2860">
            <v>1</v>
          </cell>
          <cell r="C2860" t="str">
            <v>Cum</v>
          </cell>
          <cell r="D2860" t="str">
            <v>Cement Concrete 1:11/2:3</v>
          </cell>
          <cell r="E2860">
            <v>7976.3</v>
          </cell>
          <cell r="F2860" t="str">
            <v>Cum</v>
          </cell>
          <cell r="G2860">
            <v>7976.3</v>
          </cell>
        </row>
        <row r="2861">
          <cell r="B2861">
            <v>107.7</v>
          </cell>
          <cell r="C2861" t="str">
            <v>Kg</v>
          </cell>
          <cell r="D2861" t="str">
            <v>Deduct Diff in concrete
(430.8-323.1 = 107.7 Kg</v>
          </cell>
          <cell r="E2861">
            <v>6040</v>
          </cell>
          <cell r="F2861" t="str">
            <v>Kg</v>
          </cell>
          <cell r="G2861">
            <v>-650508</v>
          </cell>
        </row>
        <row r="2862">
          <cell r="D2862" t="str">
            <v>Rate per Cum for RCC 1:2:4</v>
          </cell>
          <cell r="G2862">
            <v>-642531.69999999995</v>
          </cell>
        </row>
        <row r="2863">
          <cell r="D2863" t="str">
            <v>Main Data</v>
          </cell>
        </row>
        <row r="2864">
          <cell r="B2864">
            <v>2.2499999999999999E-2</v>
          </cell>
          <cell r="C2864" t="str">
            <v>Cum</v>
          </cell>
          <cell r="D2864" t="str">
            <v>Cement Concrete 1:2:4</v>
          </cell>
          <cell r="E2864">
            <v>-642531.69999999995</v>
          </cell>
          <cell r="F2864" t="str">
            <v>Cum</v>
          </cell>
          <cell r="G2864">
            <v>-14456.96</v>
          </cell>
        </row>
        <row r="2865">
          <cell r="B2865">
            <v>1</v>
          </cell>
          <cell r="C2865" t="str">
            <v>Use</v>
          </cell>
          <cell r="D2865" t="str">
            <v>Moulding Charges</v>
          </cell>
          <cell r="E2865">
            <v>37.228000000000002</v>
          </cell>
          <cell r="F2865" t="str">
            <v>Use</v>
          </cell>
          <cell r="G2865">
            <v>37.229999999999997</v>
          </cell>
        </row>
        <row r="2866">
          <cell r="A2866">
            <v>42</v>
          </cell>
          <cell r="D2866" t="str">
            <v>Add for finishing</v>
          </cell>
          <cell r="G2866">
            <v>2.5499999999999998</v>
          </cell>
        </row>
        <row r="2867">
          <cell r="D2867" t="str">
            <v>Total charges per 0.45 Sqm</v>
          </cell>
          <cell r="G2867">
            <v>-14417.18</v>
          </cell>
        </row>
        <row r="2868">
          <cell r="D2868" t="str">
            <v>Total charges per Sqm</v>
          </cell>
          <cell r="G2868">
            <v>-32038.177777777779</v>
          </cell>
        </row>
        <row r="2871">
          <cell r="A2871">
            <v>43</v>
          </cell>
          <cell r="D2871" t="str">
            <v>Supplying and filling 40mm HBG stone jelly in filter bed / Dispersion trench including cost and conveyance of all materials and labour charges for fixing in position,etc., complete.</v>
          </cell>
        </row>
        <row r="2872">
          <cell r="B2872">
            <v>1</v>
          </cell>
          <cell r="C2872" t="str">
            <v>Cum</v>
          </cell>
          <cell r="D2872" t="str">
            <v>Cost of 40mm HBG Metal</v>
          </cell>
          <cell r="E2872">
            <v>1423.02</v>
          </cell>
          <cell r="F2872" t="str">
            <v>Cum</v>
          </cell>
          <cell r="G2872">
            <v>1423.02</v>
          </cell>
        </row>
        <row r="2873">
          <cell r="B2873" t="str">
            <v>L.S</v>
          </cell>
          <cell r="D2873" t="str">
            <v>Labour charges for filling</v>
          </cell>
          <cell r="G2873">
            <v>8.5</v>
          </cell>
        </row>
        <row r="2874">
          <cell r="D2874" t="str">
            <v>Total charges per Cum</v>
          </cell>
          <cell r="G2874">
            <v>1431.52</v>
          </cell>
        </row>
        <row r="2876">
          <cell r="D2876" t="str">
            <v xml:space="preserve">Supply and delivery and fixing of HDPE tank </v>
          </cell>
        </row>
        <row r="2877">
          <cell r="B2877">
            <v>1000</v>
          </cell>
          <cell r="C2877" t="str">
            <v>Litr</v>
          </cell>
          <cell r="D2877" t="str">
            <v>1000 litres capacity 
Rate as per TWAD S.O.R</v>
          </cell>
          <cell r="E2877">
            <v>7.85</v>
          </cell>
          <cell r="F2877" t="str">
            <v>Litre</v>
          </cell>
          <cell r="G2877">
            <v>7850</v>
          </cell>
        </row>
        <row r="2886">
          <cell r="A2886">
            <v>20</v>
          </cell>
        </row>
        <row r="2889">
          <cell r="A2889">
            <v>21</v>
          </cell>
        </row>
        <row r="2891">
          <cell r="B2891">
            <v>1</v>
          </cell>
          <cell r="C2891" t="str">
            <v>No</v>
          </cell>
          <cell r="D2891" t="str">
            <v>Wiring with 2 x 1.5 Sqmm ( 22 / 0.3) PVC InsulatedSingleCore Unsheathed Copper Conductor Cable of 1100 V Grade in suitable PVC Rigid pipe on wall and ceiling with PVC accessories. Complete for Light points and Fan points</v>
          </cell>
        </row>
        <row r="2892">
          <cell r="A2892">
            <v>22</v>
          </cell>
          <cell r="B2892">
            <v>1</v>
          </cell>
          <cell r="C2892" t="str">
            <v>No</v>
          </cell>
          <cell r="D2892" t="str">
            <v xml:space="preserve">Rate as per SD No </v>
          </cell>
          <cell r="F2892" t="str">
            <v>Each</v>
          </cell>
        </row>
        <row r="2894">
          <cell r="B2894">
            <v>1</v>
          </cell>
          <cell r="C2894" t="str">
            <v>No</v>
          </cell>
          <cell r="D2894" t="str">
            <v>Wiring with 2 x 1.5 Sqmm ( 22 / 0.3) PVC InsulatedSingleCore Unsheathed Copper Conductor Cable of 1100 V Grade in suitable PVC Rigid pipe on wall and ceiling with PVC accessories.complete for Plug points</v>
          </cell>
        </row>
        <row r="2895">
          <cell r="A2895">
            <v>23</v>
          </cell>
          <cell r="B2895">
            <v>1</v>
          </cell>
          <cell r="C2895" t="str">
            <v>No</v>
          </cell>
          <cell r="D2895" t="str">
            <v xml:space="preserve">Rate as per SD No </v>
          </cell>
          <cell r="F2895" t="str">
            <v>Each</v>
          </cell>
        </row>
        <row r="2897">
          <cell r="B2897">
            <v>1</v>
          </cell>
          <cell r="C2897" t="str">
            <v>No</v>
          </cell>
          <cell r="D2897" t="str">
            <v>Supply and fixing of 4 Way Single Phase  DB of 16 A/ way with 16A, DPIC Switch of 500 V (Side handle) with F &amp; N on suitable T.W Box with earth connection.( SD 12)</v>
          </cell>
          <cell r="H2897" t="str">
            <v xml:space="preserve">Name of Work: Construction of Gents and Ladies Toilet blocks at Arulmigu  Kallalagar Thirukoil Campus Under Tourism Development Scheme ( 50 : 50 )                                                                                                    </v>
          </cell>
        </row>
        <row r="2898">
          <cell r="B2898">
            <v>1</v>
          </cell>
          <cell r="C2898" t="str">
            <v>No</v>
          </cell>
          <cell r="D2898" t="str">
            <v xml:space="preserve">Rate as per SD No </v>
          </cell>
          <cell r="F2898" t="str">
            <v>Each</v>
          </cell>
          <cell r="H2898" t="str">
            <v>ABSTRACT</v>
          </cell>
        </row>
        <row r="2899">
          <cell r="H2899" t="str">
            <v>Sl.No.</v>
          </cell>
          <cell r="I2899" t="str">
            <v>Qty</v>
          </cell>
          <cell r="K2899" t="str">
            <v>Description</v>
          </cell>
          <cell r="L2899" t="str">
            <v>Rate</v>
          </cell>
          <cell r="M2899" t="str">
            <v>Per</v>
          </cell>
          <cell r="N2899" t="str">
            <v>Amount</v>
          </cell>
        </row>
        <row r="2900">
          <cell r="B2900">
            <v>1</v>
          </cell>
          <cell r="C2900" t="str">
            <v>Rm</v>
          </cell>
          <cell r="D2900" t="str">
            <v>Supply and Run of 4 x 6 Sqmm ( 22 / 0.3 ) PVC Insulated Single Core Unsheathed Copper Conductor Cable of 1100 V Grade on 7 / 20 G I bearer wire for service connection mains
.(SD 57 )</v>
          </cell>
        </row>
        <row r="2901">
          <cell r="B2901">
            <v>1</v>
          </cell>
          <cell r="C2901" t="str">
            <v>Rm</v>
          </cell>
          <cell r="D2901" t="str">
            <v xml:space="preserve">Rate as per SD No </v>
          </cell>
          <cell r="F2901" t="str">
            <v>Rm</v>
          </cell>
        </row>
        <row r="2902">
          <cell r="H2902">
            <v>36</v>
          </cell>
          <cell r="N2902">
            <v>0</v>
          </cell>
        </row>
        <row r="2908">
          <cell r="H2908">
            <v>16</v>
          </cell>
          <cell r="I2908" t="e">
            <v>#REF!</v>
          </cell>
          <cell r="J2908" t="str">
            <v>Sqm</v>
          </cell>
          <cell r="K2908" t="str">
            <v>Supplying and fixing(under lintel groove) Rolling shutter of approved quality of 18 gauge 7.5 cm wide at the lath section in one piece inter locked together withspecially made clips with pressed bottom rails inserted on a specially designed pipe shaft with adequate no.of hinges  tensile steel wire brace side guide angle arrangements for inside and outside locking arrangments with pull and push operations and pulling back handle with all accessories  and supplied with hood cover for the clear opening .The rolling shutter will be placed below the litel and behind the RCC curtain slab 7.5cm.thick and 45cm depth. Each rolling shutter approved quality of ball bearing etc., complete.</v>
          </cell>
          <cell r="L2908">
            <v>2000</v>
          </cell>
          <cell r="M2908" t="str">
            <v>Sqm</v>
          </cell>
          <cell r="N2908" t="e">
            <v>#REF!</v>
          </cell>
        </row>
        <row r="2910">
          <cell r="H2910">
            <v>17</v>
          </cell>
          <cell r="I2910" t="e">
            <v>#REF!</v>
          </cell>
          <cell r="J2910" t="str">
            <v>Sqm</v>
          </cell>
          <cell r="K2910" t="str">
            <v>Painting New iron work with Two Coats of Syenthetic Enamel paint over a priming coat including cost of primer etc., complete.</v>
          </cell>
          <cell r="L2910" t="e">
            <v>#REF!</v>
          </cell>
          <cell r="M2910" t="str">
            <v>Sqm</v>
          </cell>
          <cell r="N2910" t="e">
            <v>#REF!</v>
          </cell>
        </row>
        <row r="2912">
          <cell r="H2912">
            <v>18</v>
          </cell>
          <cell r="I2912" t="e">
            <v>#REF!</v>
          </cell>
          <cell r="J2912" t="str">
            <v>Nos</v>
          </cell>
          <cell r="K2912" t="str">
            <v>Wiring with 2 x 1.5 Sqmm ( 22 / 0.3) PVC InsulatedSingleCore Unsheathed Copper Conductor Cable of 1100 V Grade in suitable PVC Rigid pipe on wall and ceiling with PVC accessories with T W switch box in flush with wall,covered with Hylam sheet of 3 mm thick with painting of suitable colour,with continous Earth Wire connection of 14 SWG TC wire for making good of the concealed portion with suitable colour for  Concealed PVC Light point ( SD No 18 )</v>
          </cell>
          <cell r="M2912" t="str">
            <v>Each</v>
          </cell>
          <cell r="N2912">
            <v>0</v>
          </cell>
        </row>
        <row r="2914">
          <cell r="H2914">
            <v>19</v>
          </cell>
          <cell r="I2914" t="e">
            <v>#REF!</v>
          </cell>
          <cell r="J2914" t="str">
            <v>Nos</v>
          </cell>
          <cell r="K2914" t="str">
            <v>Wiring with 2 x 1.5 Sqmm ( 22 / 0.3) PVC InsulatedSingleCore Unsheathed Copper Conductor Cable of 1100 V Grade in suitable PVC Rigid pipe on wall and ceiling with PVC accessories with T W switch box in flush with wall,covered with Hylam sheet of 3 mm thick with painting of suitable colour,with continous Earth Wire connection of 14 SWG TC wire for making good of the concealed portion with suitable colour for  Concealed PVC Fan point with electronic regulator.( SD No 18 )</v>
          </cell>
          <cell r="M2914" t="str">
            <v>Each</v>
          </cell>
          <cell r="N2914">
            <v>0</v>
          </cell>
        </row>
        <row r="2916">
          <cell r="H2916">
            <v>20</v>
          </cell>
          <cell r="I2916" t="e">
            <v>#REF!</v>
          </cell>
          <cell r="J2916" t="str">
            <v>Nos</v>
          </cell>
          <cell r="K2916" t="str">
            <v>Wiring with 2 x 1.5 Sqmm ( 22 / 0.3 ) PVC Insulated Single Core Unsheathed Copper Conductor Cable of 1100 V Grade in suitable PVC Rigid pipe on wall and ceiling with PVC accessories with 150 mm x 100 mm x 113 mm  T.W switch box in flush with wall,   3mm thick Hylam sheet cover for 5A 3 Pin Non inter locking C S Plug with painting of suitable colour,with continous Earth Wire connection of 14 SWG TC wire for Concealed PVC Plug point 
(SD 27)</v>
          </cell>
          <cell r="M2916" t="str">
            <v>Each</v>
          </cell>
          <cell r="N2916">
            <v>0</v>
          </cell>
        </row>
        <row r="2917">
          <cell r="H2917">
            <v>21</v>
          </cell>
          <cell r="I2917" t="e">
            <v>#REF!</v>
          </cell>
          <cell r="J2917" t="str">
            <v>Nos</v>
          </cell>
          <cell r="K2917" t="str">
            <v>Supply and fixing of 4 Way Single Phase  DB of 16 A/ way with 16A, DPIC Switch of 500 V (Side handle) with F &amp; N on suitable T.W Box with earth connection.( SD 12)</v>
          </cell>
          <cell r="M2917" t="str">
            <v>Each</v>
          </cell>
          <cell r="N2917">
            <v>0</v>
          </cell>
        </row>
        <row r="2918">
          <cell r="H2918">
            <v>22</v>
          </cell>
          <cell r="I2918" t="e">
            <v>#REF!</v>
          </cell>
          <cell r="J2918" t="str">
            <v>Rm</v>
          </cell>
          <cell r="K2918" t="str">
            <v>Supply and Run of 4 x 6 Sqmm ( 22 / 0.3 ) PVC Insulated Single Core Unsheathed Copper Conductor Cable of 1100 V Grade on 7 / 20 G I bearer wire for service connection mains.(SD 57 )</v>
          </cell>
          <cell r="M2918" t="str">
            <v>Rm</v>
          </cell>
          <cell r="N2918">
            <v>0</v>
          </cell>
        </row>
        <row r="2919">
          <cell r="N2919" t="e">
            <v>#REF!</v>
          </cell>
        </row>
        <row r="2920">
          <cell r="H2920">
            <v>24</v>
          </cell>
          <cell r="I2920" t="str">
            <v>L.S</v>
          </cell>
          <cell r="K2920" t="str">
            <v>Centage charges @ 2%</v>
          </cell>
        </row>
        <row r="2921">
          <cell r="H2921">
            <v>25</v>
          </cell>
          <cell r="I2921" t="str">
            <v>L.S</v>
          </cell>
          <cell r="K2921" t="str">
            <v>Provision for Labour Welfare Scheme 0.3%</v>
          </cell>
        </row>
        <row r="2922">
          <cell r="H2922">
            <v>26</v>
          </cell>
          <cell r="I2922" t="str">
            <v>L.S</v>
          </cell>
          <cell r="K2922" t="str">
            <v>Provision for Advertisements Charges Charges</v>
          </cell>
        </row>
        <row r="2923">
          <cell r="H2923">
            <v>27</v>
          </cell>
          <cell r="I2923" t="str">
            <v>L.S</v>
          </cell>
          <cell r="K2923" t="str">
            <v xml:space="preserve">Provision for Rain Water Harvest Charges </v>
          </cell>
        </row>
        <row r="2945">
          <cell r="A2945">
            <v>21</v>
          </cell>
        </row>
        <row r="2950">
          <cell r="B2950">
            <v>10</v>
          </cell>
          <cell r="C2950" t="str">
            <v>Sqm</v>
          </cell>
          <cell r="D2950" t="str">
            <v>Supplying and fixing of White marble Slab of 
18mm to 20mm thick for floor inCM 1:3 - 20mm tk</v>
          </cell>
        </row>
        <row r="2951">
          <cell r="D2951" t="str">
            <v>Laabour Charges for Paving tiles</v>
          </cell>
        </row>
        <row r="2952">
          <cell r="B2952">
            <v>1.1000000000000001</v>
          </cell>
          <cell r="C2952" t="str">
            <v>Nos</v>
          </cell>
          <cell r="D2952" t="str">
            <v>Mason I class</v>
          </cell>
          <cell r="E2952">
            <v>999</v>
          </cell>
          <cell r="F2952" t="str">
            <v>Each</v>
          </cell>
          <cell r="G2952">
            <v>1098.9000000000001</v>
          </cell>
        </row>
        <row r="2953">
          <cell r="B2953">
            <v>1.1000000000000001</v>
          </cell>
          <cell r="C2953" t="str">
            <v>Nos</v>
          </cell>
          <cell r="D2953" t="str">
            <v>Mason II class</v>
          </cell>
          <cell r="E2953">
            <v>932</v>
          </cell>
          <cell r="F2953" t="str">
            <v>Each</v>
          </cell>
          <cell r="G2953">
            <v>1025.2</v>
          </cell>
        </row>
        <row r="2954">
          <cell r="B2954">
            <v>2.2000000000000002</v>
          </cell>
          <cell r="C2954" t="str">
            <v>Nos</v>
          </cell>
          <cell r="D2954" t="str">
            <v>Mazdoor I class</v>
          </cell>
          <cell r="E2954">
            <v>651</v>
          </cell>
          <cell r="F2954" t="str">
            <v>Each</v>
          </cell>
          <cell r="G2954">
            <v>1432.2</v>
          </cell>
        </row>
        <row r="2955">
          <cell r="B2955">
            <v>2.2000000000000002</v>
          </cell>
          <cell r="C2955" t="str">
            <v>Nos</v>
          </cell>
          <cell r="D2955" t="str">
            <v>Mazdoor II class</v>
          </cell>
          <cell r="E2955">
            <v>534</v>
          </cell>
          <cell r="F2955" t="str">
            <v>Each</v>
          </cell>
          <cell r="G2955">
            <v>1174.8</v>
          </cell>
        </row>
        <row r="2956">
          <cell r="D2956" t="str">
            <v>Rate for 10 sqm</v>
          </cell>
          <cell r="G2956">
            <v>4731.1000000000004</v>
          </cell>
        </row>
        <row r="2958">
          <cell r="D2958" t="str">
            <v>POINTING CHARGES</v>
          </cell>
        </row>
        <row r="2959">
          <cell r="B2959">
            <v>22</v>
          </cell>
          <cell r="C2959" t="str">
            <v>Kg</v>
          </cell>
          <cell r="D2959" t="str">
            <v xml:space="preserve">White Cement </v>
          </cell>
          <cell r="E2959" t="e">
            <v>#REF!</v>
          </cell>
          <cell r="F2959" t="str">
            <v>Kg</v>
          </cell>
          <cell r="G2959" t="e">
            <v>#REF!</v>
          </cell>
        </row>
        <row r="2960">
          <cell r="B2960">
            <v>1.6</v>
          </cell>
          <cell r="C2960" t="str">
            <v>Nos</v>
          </cell>
          <cell r="D2960" t="str">
            <v>Mason II class</v>
          </cell>
          <cell r="E2960">
            <v>932</v>
          </cell>
          <cell r="F2960" t="str">
            <v>Each</v>
          </cell>
          <cell r="G2960">
            <v>1491.2</v>
          </cell>
        </row>
        <row r="2961">
          <cell r="B2961">
            <v>0.5</v>
          </cell>
          <cell r="C2961" t="str">
            <v>Nos</v>
          </cell>
          <cell r="D2961" t="str">
            <v>Mazdoor I class</v>
          </cell>
          <cell r="E2961">
            <v>651</v>
          </cell>
          <cell r="F2961" t="str">
            <v>Each</v>
          </cell>
          <cell r="G2961">
            <v>325.5</v>
          </cell>
        </row>
        <row r="2962">
          <cell r="B2962">
            <v>1.1000000000000001</v>
          </cell>
          <cell r="C2962" t="str">
            <v>Nos</v>
          </cell>
          <cell r="D2962" t="str">
            <v>Mazdoor II class</v>
          </cell>
          <cell r="E2962">
            <v>534</v>
          </cell>
          <cell r="F2962" t="str">
            <v>Each</v>
          </cell>
          <cell r="G2962">
            <v>587.4</v>
          </cell>
        </row>
        <row r="2963">
          <cell r="D2963" t="str">
            <v>Rate for 10 sqm</v>
          </cell>
          <cell r="G2963" t="e">
            <v>#REF!</v>
          </cell>
        </row>
        <row r="2965">
          <cell r="D2965" t="str">
            <v>POLISHING CHARGES</v>
          </cell>
        </row>
        <row r="2966">
          <cell r="B2966">
            <v>1.1000000000000001</v>
          </cell>
          <cell r="C2966" t="str">
            <v>Nos</v>
          </cell>
          <cell r="D2966" t="str">
            <v>Polisher for polishing with machine</v>
          </cell>
          <cell r="E2966">
            <v>125</v>
          </cell>
          <cell r="F2966" t="str">
            <v>Each</v>
          </cell>
          <cell r="G2966">
            <v>137.5</v>
          </cell>
        </row>
        <row r="2967">
          <cell r="B2967">
            <v>2.2000000000000002</v>
          </cell>
          <cell r="C2967" t="str">
            <v>Nos</v>
          </cell>
          <cell r="D2967" t="str">
            <v>Mazdoor II class for conveying water</v>
          </cell>
          <cell r="E2967">
            <v>534</v>
          </cell>
          <cell r="F2967" t="str">
            <v>Each</v>
          </cell>
          <cell r="G2967">
            <v>1174.8</v>
          </cell>
        </row>
        <row r="2968">
          <cell r="B2968" t="str">
            <v>LS</v>
          </cell>
          <cell r="D2968" t="str">
            <v>Cost of Polishing stone and watering</v>
          </cell>
          <cell r="E2968" t="str">
            <v>LS</v>
          </cell>
          <cell r="G2968">
            <v>5</v>
          </cell>
        </row>
        <row r="2969">
          <cell r="B2969">
            <v>0.2</v>
          </cell>
          <cell r="C2969" t="str">
            <v>Cum</v>
          </cell>
          <cell r="D2969" t="str">
            <v>C M 1: 3</v>
          </cell>
          <cell r="E2969" t="e">
            <v>#REF!</v>
          </cell>
          <cell r="F2969" t="str">
            <v>Cum</v>
          </cell>
          <cell r="G2969" t="e">
            <v>#REF!</v>
          </cell>
        </row>
        <row r="2970">
          <cell r="B2970">
            <v>10</v>
          </cell>
          <cell r="C2970" t="str">
            <v>Sqm</v>
          </cell>
          <cell r="D2970" t="str">
            <v>Cost of Marble Slabs</v>
          </cell>
          <cell r="E2970">
            <v>650</v>
          </cell>
          <cell r="F2970" t="str">
            <v>Sqm</v>
          </cell>
          <cell r="G2970">
            <v>6500</v>
          </cell>
        </row>
        <row r="2971">
          <cell r="D2971" t="str">
            <v>Rate for 10 sqm</v>
          </cell>
          <cell r="G2971" t="e">
            <v>#REF!</v>
          </cell>
        </row>
        <row r="2974">
          <cell r="D2974" t="str">
            <v>MAIN DATA</v>
          </cell>
        </row>
        <row r="2975">
          <cell r="B2975">
            <v>10</v>
          </cell>
          <cell r="C2975" t="str">
            <v>Sqm</v>
          </cell>
          <cell r="D2975" t="str">
            <v>Labour Charges for Paving tiles</v>
          </cell>
          <cell r="G2975">
            <v>4731.1000000000004</v>
          </cell>
        </row>
        <row r="2976">
          <cell r="B2976">
            <v>10</v>
          </cell>
          <cell r="C2976" t="str">
            <v>Sqm</v>
          </cell>
          <cell r="D2976" t="str">
            <v>Labour Charges for Pointing tiles</v>
          </cell>
          <cell r="G2976" t="e">
            <v>#REF!</v>
          </cell>
        </row>
        <row r="2977">
          <cell r="B2977">
            <v>10</v>
          </cell>
          <cell r="C2977" t="str">
            <v>Sqm</v>
          </cell>
          <cell r="D2977" t="str">
            <v>Labour Charges for Polishing and 
cost of Marble slab</v>
          </cell>
          <cell r="G2977" t="e">
            <v>#REF!</v>
          </cell>
        </row>
        <row r="2978">
          <cell r="B2978" t="str">
            <v>LS</v>
          </cell>
          <cell r="D2978" t="str">
            <v>Hire charges for power polishing machine</v>
          </cell>
          <cell r="F2978" t="str">
            <v>LS</v>
          </cell>
          <cell r="G2978">
            <v>40</v>
          </cell>
        </row>
        <row r="2979">
          <cell r="B2979" t="str">
            <v>LS</v>
          </cell>
          <cell r="D2979" t="str">
            <v xml:space="preserve">Charges for Temporary connection </v>
          </cell>
          <cell r="F2979" t="str">
            <v>LS</v>
          </cell>
          <cell r="G2979">
            <v>9.1</v>
          </cell>
        </row>
        <row r="2980">
          <cell r="D2980" t="str">
            <v>Total Rate for 10 sqm</v>
          </cell>
          <cell r="G2980" t="e">
            <v>#REF!</v>
          </cell>
        </row>
        <row r="2981">
          <cell r="D2981" t="str">
            <v>Rate per Sqm</v>
          </cell>
          <cell r="G2981" t="e">
            <v>#REF!</v>
          </cell>
        </row>
        <row r="2982">
          <cell r="A2982">
            <v>30</v>
          </cell>
        </row>
        <row r="2984">
          <cell r="Q2984" t="str">
            <v>Name of the Work : Construction of  Direct Purchase Centre at                                             Village in                                      Taluk of Thanjavur District</v>
          </cell>
        </row>
        <row r="2986">
          <cell r="Q2986" t="str">
            <v>ABSTRACT</v>
          </cell>
        </row>
        <row r="2987">
          <cell r="B2987">
            <v>10</v>
          </cell>
          <cell r="C2987" t="str">
            <v>Sqm</v>
          </cell>
          <cell r="D2987" t="str">
            <v>Painting New Wood work with Two coatsof Synthetic enamel paint over a priming coat</v>
          </cell>
          <cell r="Q2987" t="str">
            <v>Agt.
No</v>
          </cell>
          <cell r="R2987" t="str">
            <v>Qty</v>
          </cell>
          <cell r="T2987" t="str">
            <v>Description</v>
          </cell>
          <cell r="U2987" t="str">
            <v>TNDSS
No</v>
          </cell>
          <cell r="V2987" t="str">
            <v>Unit</v>
          </cell>
          <cell r="W2987" t="str">
            <v>KALENCHERI</v>
          </cell>
          <cell r="Y2987" t="str">
            <v>Remarks</v>
          </cell>
        </row>
        <row r="2988">
          <cell r="D2988" t="str">
            <v>Priming Coat</v>
          </cell>
          <cell r="W2988" t="str">
            <v>Rate</v>
          </cell>
          <cell r="X2988" t="str">
            <v>Amount</v>
          </cell>
        </row>
        <row r="2989">
          <cell r="B2989">
            <v>1.44</v>
          </cell>
          <cell r="C2989" t="str">
            <v>Lit</v>
          </cell>
          <cell r="D2989" t="str">
            <v>Ready Mixed Primer</v>
          </cell>
          <cell r="E2989">
            <v>100</v>
          </cell>
          <cell r="F2989" t="str">
            <v>Lit</v>
          </cell>
          <cell r="G2989">
            <v>144</v>
          </cell>
          <cell r="T2989" t="str">
            <v>Estimate No</v>
          </cell>
          <cell r="W2989" t="str">
            <v>CE(R ) NO 09 / 07 - 08</v>
          </cell>
        </row>
        <row r="2990">
          <cell r="B2990">
            <v>0.7</v>
          </cell>
          <cell r="C2990" t="str">
            <v>Nos</v>
          </cell>
          <cell r="D2990" t="str">
            <v>Painter I class</v>
          </cell>
          <cell r="E2990" t="e">
            <v>#REF!</v>
          </cell>
          <cell r="F2990" t="str">
            <v>Each</v>
          </cell>
          <cell r="G2990" t="e">
            <v>#REF!</v>
          </cell>
          <cell r="T2990" t="str">
            <v>Agreement No</v>
          </cell>
          <cell r="W2990" t="str">
            <v>CE LS  No 23 / 07 - 08</v>
          </cell>
        </row>
        <row r="2991">
          <cell r="A2991">
            <v>17</v>
          </cell>
          <cell r="B2991">
            <v>2.5499999999999998</v>
          </cell>
          <cell r="C2991" t="str">
            <v>Lit</v>
          </cell>
          <cell r="D2991" t="str">
            <v>Synthetic Enamel Paint</v>
          </cell>
          <cell r="E2991">
            <v>160</v>
          </cell>
          <cell r="F2991" t="str">
            <v>Lit</v>
          </cell>
          <cell r="G2991">
            <v>408</v>
          </cell>
          <cell r="Q2991">
            <v>1</v>
          </cell>
          <cell r="R2991">
            <v>120</v>
          </cell>
          <cell r="S2991" t="str">
            <v>Cum</v>
          </cell>
          <cell r="T2991" t="str">
            <v>Earth work excavation for foundation in all classes of soils and sub soils and todepth as may be directed except in hard rock, requiring blasting, including infinal leads and lifts and re-filling the sides of foundation, with excavated earth in 150mm layers well watered rammed and consolidated, including depositing surplus earth within the godown or inside compound in places shown with initial leads and lifts, clearing and levelling the site, shoring strutting baling of water wherever necessary etc., complete complying with standard specification and as directed.</v>
          </cell>
          <cell r="U2991" t="str">
            <v>S.S.
No17</v>
          </cell>
          <cell r="V2991" t="str">
            <v>Cum</v>
          </cell>
          <cell r="W2991">
            <v>49</v>
          </cell>
          <cell r="X2991">
            <v>5880</v>
          </cell>
        </row>
        <row r="2992">
          <cell r="B2992">
            <v>1.2</v>
          </cell>
          <cell r="C2992" t="str">
            <v>Nos</v>
          </cell>
          <cell r="D2992" t="str">
            <v>Painter I class</v>
          </cell>
          <cell r="E2992" t="e">
            <v>#REF!</v>
          </cell>
          <cell r="F2992" t="str">
            <v>Each</v>
          </cell>
          <cell r="G2992" t="e">
            <v>#REF!</v>
          </cell>
        </row>
        <row r="2993">
          <cell r="D2993" t="str">
            <v>Add for Sundries</v>
          </cell>
          <cell r="G2993">
            <v>11</v>
          </cell>
          <cell r="Q2993">
            <v>2</v>
          </cell>
          <cell r="R2993">
            <v>138</v>
          </cell>
          <cell r="S2993" t="str">
            <v>Cum</v>
          </cell>
          <cell r="T2993" t="str">
            <v xml:space="preserve">Supplying and filling in foundattion and basement with clean RIVER C.S.Sand (M.Sand) in layers not exceeding 150mm well watered rammed and consolidated including watering etc., complete complying with standard specification.
</v>
          </cell>
          <cell r="U2993" t="str">
            <v>S.S.No
24 &amp; 25</v>
          </cell>
          <cell r="V2993" t="str">
            <v>Cum</v>
          </cell>
          <cell r="W2993">
            <v>280</v>
          </cell>
          <cell r="X2993">
            <v>38640</v>
          </cell>
        </row>
        <row r="2994">
          <cell r="D2994" t="str">
            <v>Total Rate per 10 Sqm</v>
          </cell>
          <cell r="G2994" t="e">
            <v>#REF!</v>
          </cell>
        </row>
        <row r="2995">
          <cell r="D2995" t="str">
            <v>Rate per Sqm</v>
          </cell>
          <cell r="G2995" t="e">
            <v>#REF!</v>
          </cell>
          <cell r="Q2995">
            <v>3</v>
          </cell>
          <cell r="R2995">
            <v>35</v>
          </cell>
          <cell r="S2995" t="str">
            <v>Cum</v>
          </cell>
          <cell r="T2995" t="str">
            <v>Cement concrete 1:5:10 (one cement,five C.S.Sand (M.Sand) ten aggregate) using 40mm gauge hard granite broken stone jelly for foundation  including cost and conveyance of all materials labour for mixinglaying,compacting,curing,dewatering, side shuttering,wherever necessaryincludingcuringetc.,complete complying with standard specification and as directed.</v>
          </cell>
          <cell r="U2995" t="str">
            <v>S.S.
No17</v>
          </cell>
          <cell r="V2995" t="str">
            <v>Cum</v>
          </cell>
          <cell r="W2995">
            <v>1800</v>
          </cell>
          <cell r="X2995">
            <v>63000</v>
          </cell>
        </row>
        <row r="2996">
          <cell r="B2996">
            <v>10</v>
          </cell>
          <cell r="C2996" t="str">
            <v>Sqm</v>
          </cell>
          <cell r="D2996" t="str">
            <v xml:space="preserve">Flooring with Semi polished Cuddapah Slab 40mmTk,over CC1:5:10 </v>
          </cell>
        </row>
        <row r="2997">
          <cell r="D2997" t="str">
            <v>Sub data</v>
          </cell>
          <cell r="Q2997">
            <v>4</v>
          </cell>
          <cell r="T2997" t="str">
            <v xml:space="preserve">Brick work in CM 1:5 (one cement and Five C.S.Sand (M.Sand)) using best quality country bricksof size 8 3/4" 4 1/4"x 2 1/4" for walls incluing cost and convetance of all labour andmaterials including scaffolding curing finishingetc., complete complying with standard specification and as directed.etc.,  complete </v>
          </cell>
        </row>
        <row r="2998">
          <cell r="B2998">
            <v>10</v>
          </cell>
          <cell r="C2998" t="str">
            <v>Sqm</v>
          </cell>
          <cell r="D2998" t="str">
            <v>Pointing with CM 1:3</v>
          </cell>
          <cell r="Q2998" t="str">
            <v>a</v>
          </cell>
          <cell r="R2998">
            <v>38</v>
          </cell>
          <cell r="S2998" t="str">
            <v>Cum</v>
          </cell>
          <cell r="T2998" t="str">
            <v>Foundation and basement</v>
          </cell>
          <cell r="V2998" t="str">
            <v>Cum</v>
          </cell>
          <cell r="W2998">
            <v>1880</v>
          </cell>
          <cell r="X2998">
            <v>71440</v>
          </cell>
        </row>
        <row r="2999">
          <cell r="B2999">
            <v>0.01</v>
          </cell>
          <cell r="C2999" t="str">
            <v>Cum</v>
          </cell>
          <cell r="D2999" t="str">
            <v>C.M.1:3</v>
          </cell>
          <cell r="E2999" t="e">
            <v>#REF!</v>
          </cell>
          <cell r="F2999" t="str">
            <v>Cum</v>
          </cell>
          <cell r="G2999" t="e">
            <v>#REF!</v>
          </cell>
        </row>
        <row r="3000">
          <cell r="B3000">
            <v>1.6</v>
          </cell>
          <cell r="C3000" t="str">
            <v>Nos</v>
          </cell>
          <cell r="D3000" t="str">
            <v>Mason II class</v>
          </cell>
          <cell r="E3000">
            <v>932</v>
          </cell>
          <cell r="F3000" t="str">
            <v>Each</v>
          </cell>
          <cell r="G3000">
            <v>1491.2</v>
          </cell>
          <cell r="Q3000" t="str">
            <v>b</v>
          </cell>
          <cell r="R3000">
            <v>60</v>
          </cell>
          <cell r="S3000" t="str">
            <v>Cum</v>
          </cell>
          <cell r="T3000" t="str">
            <v>Super structure in ground floor upto 
4.50M above basement height.</v>
          </cell>
          <cell r="V3000" t="str">
            <v>Cum</v>
          </cell>
          <cell r="W3000">
            <v>1900</v>
          </cell>
          <cell r="X3000">
            <v>114000</v>
          </cell>
        </row>
        <row r="3001">
          <cell r="B3001">
            <v>0.5</v>
          </cell>
          <cell r="C3001" t="str">
            <v>Nos</v>
          </cell>
          <cell r="D3001" t="str">
            <v>Mazdoor I class</v>
          </cell>
          <cell r="E3001">
            <v>651</v>
          </cell>
          <cell r="F3001" t="str">
            <v>Each</v>
          </cell>
          <cell r="G3001">
            <v>325.5</v>
          </cell>
        </row>
        <row r="3002">
          <cell r="B3002">
            <v>1.1000000000000001</v>
          </cell>
          <cell r="C3002" t="str">
            <v>Nos</v>
          </cell>
          <cell r="D3002" t="str">
            <v>Mazdoor II class</v>
          </cell>
          <cell r="E3002">
            <v>534</v>
          </cell>
          <cell r="F3002" t="str">
            <v>Each</v>
          </cell>
          <cell r="G3002">
            <v>587.40000000000009</v>
          </cell>
          <cell r="Q3002">
            <v>6</v>
          </cell>
          <cell r="T3002" t="str">
            <v xml:space="preserve">Cement Concrete 1:2:4 (one cement, two course and and four broken stone) using 20mm 'size of hard broken granite stone for all RCC works using machine for mixing concrete excluding cost of steel, fabrication of reinforcement, centering, strutting and shuttering and placing the grills in position etc., complete complying with standard specification </v>
          </cell>
          <cell r="U3002" t="str">
            <v>S.S.
No30</v>
          </cell>
        </row>
        <row r="3003">
          <cell r="D3003" t="str">
            <v>Total Charges per 10 Sqm</v>
          </cell>
          <cell r="G3003" t="e">
            <v>#REF!</v>
          </cell>
          <cell r="Q3003" t="str">
            <v>a</v>
          </cell>
          <cell r="R3003">
            <v>27</v>
          </cell>
          <cell r="S3003" t="str">
            <v>Cum</v>
          </cell>
          <cell r="T3003" t="str">
            <v>Foundation and basement</v>
          </cell>
          <cell r="V3003" t="str">
            <v>Cum</v>
          </cell>
          <cell r="W3003">
            <v>3000</v>
          </cell>
          <cell r="X3003">
            <v>81000</v>
          </cell>
        </row>
        <row r="3004">
          <cell r="D3004" t="str">
            <v>MAIN DATA</v>
          </cell>
        </row>
        <row r="3005">
          <cell r="B3005">
            <v>10.5</v>
          </cell>
          <cell r="C3005" t="str">
            <v>Sqm</v>
          </cell>
          <cell r="D3005" t="str">
            <v>Semi polished Cuddapah 
Slab 40mm tk</v>
          </cell>
          <cell r="E3005">
            <v>247</v>
          </cell>
          <cell r="F3005" t="str">
            <v>Sqm</v>
          </cell>
          <cell r="G3005">
            <v>2593.5</v>
          </cell>
          <cell r="Q3005" t="str">
            <v>b</v>
          </cell>
          <cell r="R3005">
            <v>6</v>
          </cell>
          <cell r="S3005" t="str">
            <v>Cum</v>
          </cell>
          <cell r="T3005" t="str">
            <v>In ground floor from basement.
(Up to 4.50m height above basement)</v>
          </cell>
          <cell r="V3005" t="str">
            <v>Cum</v>
          </cell>
          <cell r="W3005">
            <v>3100</v>
          </cell>
          <cell r="X3005">
            <v>18600</v>
          </cell>
        </row>
        <row r="3006">
          <cell r="B3006">
            <v>0.22</v>
          </cell>
          <cell r="C3006" t="str">
            <v>Cum</v>
          </cell>
          <cell r="D3006" t="str">
            <v>C.M.1:5</v>
          </cell>
          <cell r="E3006">
            <v>3546.74</v>
          </cell>
          <cell r="F3006" t="str">
            <v>Cum</v>
          </cell>
          <cell r="G3006">
            <v>780.28279999999995</v>
          </cell>
        </row>
        <row r="3007">
          <cell r="B3007">
            <v>10</v>
          </cell>
          <cell r="C3007" t="str">
            <v>Sqm</v>
          </cell>
          <cell r="D3007" t="str">
            <v>Pointing with CM 1:3</v>
          </cell>
          <cell r="E3007" t="e">
            <v>#REF!</v>
          </cell>
          <cell r="F3007" t="str">
            <v xml:space="preserve">10 sqm </v>
          </cell>
          <cell r="G3007" t="e">
            <v>#REF!</v>
          </cell>
          <cell r="Q3007">
            <v>6</v>
          </cell>
          <cell r="T3007" t="str">
            <v>Providing form work for centering the soffits  of all reinforcement cement concrete surfaces including strutting to the required ( 3m height ) height with M.S.Sheets of 90 x 60cm  10 gauge stiffened with welded M.S angle of size 25x25x3mm laid over silver oak joints of size 10cm x 6.50cm spaced at about 90cm centre to centre and supported by casurina props of 10cm to 13 cm dia spaced at 75cm  centre to centre with all nails coir,wedges complete and removing the form work after necessary curing period  as directed by the corporation officers.The rates should inclusieves of cutting, bending, welding,charges of M.S.sheets,M.S.angles etc.,Complete.</v>
          </cell>
        </row>
        <row r="3008">
          <cell r="B3008">
            <v>1.1000000000000001</v>
          </cell>
          <cell r="C3008" t="str">
            <v>Nos</v>
          </cell>
          <cell r="D3008" t="str">
            <v>Mason I class</v>
          </cell>
          <cell r="E3008">
            <v>999</v>
          </cell>
          <cell r="F3008" t="str">
            <v>Each</v>
          </cell>
          <cell r="G3008">
            <v>1098.9000000000001</v>
          </cell>
          <cell r="Q3008" t="str">
            <v>a</v>
          </cell>
          <cell r="R3008">
            <v>165</v>
          </cell>
          <cell r="S3008" t="str">
            <v>Sqm</v>
          </cell>
          <cell r="T3008" t="str">
            <v xml:space="preserve"> Column footing , plinth beam,top tie beam etc.,</v>
          </cell>
          <cell r="V3008" t="str">
            <v>Sqm</v>
          </cell>
          <cell r="W3008">
            <v>200</v>
          </cell>
          <cell r="X3008">
            <v>33000</v>
          </cell>
          <cell r="Y3008">
            <v>33000</v>
          </cell>
        </row>
        <row r="3009">
          <cell r="B3009">
            <v>2.1</v>
          </cell>
          <cell r="C3009" t="str">
            <v>Nos</v>
          </cell>
          <cell r="D3009" t="str">
            <v>Mason II class</v>
          </cell>
          <cell r="E3009">
            <v>932</v>
          </cell>
          <cell r="F3009" t="str">
            <v>Each</v>
          </cell>
          <cell r="G3009">
            <v>1957.2</v>
          </cell>
        </row>
        <row r="3010">
          <cell r="Q3010" t="str">
            <v>b</v>
          </cell>
          <cell r="R3010">
            <v>15</v>
          </cell>
          <cell r="S3010" t="str">
            <v>Sqm</v>
          </cell>
          <cell r="T3010" t="str">
            <v>Rectangular beams and floor slabs,tie beams,lintels,
landing slab,loft etc.,</v>
          </cell>
          <cell r="V3010" t="str">
            <v>Sqm</v>
          </cell>
          <cell r="W3010">
            <v>250</v>
          </cell>
          <cell r="X3010">
            <v>3750</v>
          </cell>
          <cell r="Y3010">
            <v>3750</v>
          </cell>
        </row>
        <row r="3012">
          <cell r="Q3012" t="str">
            <v>c</v>
          </cell>
          <cell r="R3012">
            <v>23</v>
          </cell>
          <cell r="S3012" t="str">
            <v>Sqm</v>
          </cell>
          <cell r="T3012" t="str">
            <v xml:space="preserve"> Columns,Rateguard slab,curtain slab and Sunshades etc.,</v>
          </cell>
          <cell r="V3012" t="str">
            <v>Sqm</v>
          </cell>
          <cell r="W3012">
            <v>300</v>
          </cell>
          <cell r="X3012">
            <v>6900</v>
          </cell>
          <cell r="Y3012">
            <v>6900</v>
          </cell>
        </row>
        <row r="3014">
          <cell r="Q3014">
            <v>7</v>
          </cell>
          <cell r="R3014">
            <v>27</v>
          </cell>
          <cell r="S3014" t="str">
            <v>Qtl</v>
          </cell>
          <cell r="T3014" t="str">
            <v xml:space="preserve"> Supplying and fabricating and placing in position M.S. / RTS grills for reinforcement for all RCC works, including cost of labour for straightening, bending, cranking, tying grills,with 18 gauge galvanished binding wire (Binding wire will be Contractors own supply ) and placing the grills in position etc., complete and as directed.  The steel rods alone will be supplied by the corporation at site of 'work and the cost will be recovered at issue rate</v>
          </cell>
          <cell r="U3014" t="str">
            <v>S.S.
No30 &amp; 97</v>
          </cell>
          <cell r="V3014" t="str">
            <v>Qtl</v>
          </cell>
          <cell r="W3014">
            <v>3600</v>
          </cell>
          <cell r="X3014">
            <v>97200</v>
          </cell>
          <cell r="Y3014">
            <v>97200</v>
          </cell>
        </row>
        <row r="3016">
          <cell r="Q3016">
            <v>8</v>
          </cell>
          <cell r="R3016">
            <v>1</v>
          </cell>
          <cell r="S3016" t="str">
            <v>No</v>
          </cell>
          <cell r="T3016" t="str">
            <v>Supplying and fixing (under lintel groove) cold rolled 
Rolling shutters of approved quality of 18 gauge 7.5 cm widecold rolled  lath section in one piece inter locked together with specially  a specially designed pipe shaft with adequate number og high tensile steels  wire springs of approved quality complete with brackets,side guides and arrangements for inside and outside locking arrangments with  push and pull operations and pulling back handle with all accessories with best work manship.The entire shutter painted with two coats of best quality anti- corrosive nut brown colour paint over one coat of red oxide primer and clear opening of 1.8m width and 2.60m height.  The rolling shutter will be placed below the litel and behind the RCC curtain slab 7.5cm.thick and 45cm depth. Each rolling shutter shall be provided with one pair of approved quality of ball bearing etc., complete.Rolling shutter should be got approved by the Executive Engineer before fixing in position.( This specification consists of the following component materials required for erection of rolling shutter 
( 1).18G 3" lathe section,1.90m long 29 nos 
(2).10 Guide channel 2.60m long - 2nos
 (3).13G Bottom plate for 1.80m long with angle. 
(4).M.S.Pipe 40mm dia C' Class - 2m Long. 
(5).10 SWG side plate 13" x 12" - 2 Nos. 
(6).2 SWG spring 3" bore. (7).'U'- Clamp. 
(8).Ball bearing suitable for 2 1/2" pipe. 
(9).18 SWG clip suitable for 4 lathe. 
(10).20 SWG M.S.sheet and 
(11) 20mm square rod 1m long.
he above materials will be inspected by A.E.E.
at site before assembling and erection of Rolling Shutter.</v>
          </cell>
          <cell r="U3016" t="str">
            <v>General
 97</v>
          </cell>
          <cell r="V3016" t="str">
            <v>Each</v>
          </cell>
          <cell r="W3016">
            <v>10500</v>
          </cell>
          <cell r="X3016">
            <v>10500</v>
          </cell>
        </row>
        <row r="3017">
          <cell r="T3017" t="str">
            <v>(11) 20mm Square rod 1m long.The above materials will be
 inspected by A.E.E.at site before assembling and erection 
of Roling Shutter.</v>
          </cell>
        </row>
        <row r="3019">
          <cell r="Q3019">
            <v>9</v>
          </cell>
          <cell r="R3019">
            <v>6</v>
          </cell>
          <cell r="S3019" t="str">
            <v>Nos</v>
          </cell>
          <cell r="T3019" t="str">
            <v>Supplying and fixing of steel AIR INLET Windows of size 
0.60 x 0.60m using  extruded angles( L-angle) alround for frame with centre mullion ( T - Type Angle) and shutter with the same L-Section properly fixed with hinges 2 Nos for each shutter.The FRP plain sheets to be fixed with Teak wood reapers and necessary locking arrangements including Weld mesh 25mm x 25mm x 10 gauge and welded with iron square bars of 10mm size - 3 Nos horizontally and 2 Nos Vertically welded together to form a grill and welding grill to the main frame with 4mm thick and 12mm wide MS flats.The rate is also inclusive of one coat of steel primer and Two coats of Aluminium paint and quality.The paint should be got approved by the Executive Engineer before use on work. 2 nos 20cm long stays for shutters etc., Complete.The shutters should open inside.</v>
          </cell>
          <cell r="V3019" t="str">
            <v>Each</v>
          </cell>
          <cell r="W3019">
            <v>540</v>
          </cell>
          <cell r="X3019">
            <v>3240</v>
          </cell>
        </row>
        <row r="3021">
          <cell r="Q3021">
            <v>10</v>
          </cell>
          <cell r="R3021">
            <v>8</v>
          </cell>
          <cell r="S3021" t="str">
            <v>Nos</v>
          </cell>
          <cell r="T3021" t="str">
            <v xml:space="preserve">Supplying and fixing of steel N-Type VENTILATOR of size 1.20m x 0.60m using  extruded angles( L-angle) for outer frame with centre mullion ( T - Section) and  Weld mesh 25mm x 25mm x 10 gauge and   of 10mm size MS square bars horizontally one at top and one at bottom  welded to the frames with necssary  MS flats of size 20mm x 4mm thick and with necessary shutters made up of the same L / D section pivoted centrally so as to to N - type about,with necessary FRP plain sheets properly fixed with Teak wood fillets,MS hold fast 20cm long and necessary ring.The rates shall be inclusive of one coat of steel red oxide primer and Two coats of Aluminium paint and quality.The paint should be got approved by the Executive Engineer before use on work. </v>
          </cell>
          <cell r="V3021" t="str">
            <v>Each</v>
          </cell>
          <cell r="W3021">
            <v>1800</v>
          </cell>
          <cell r="X3021">
            <v>14400</v>
          </cell>
        </row>
        <row r="3023">
          <cell r="Q3023">
            <v>11</v>
          </cell>
          <cell r="R3023">
            <v>265</v>
          </cell>
          <cell r="S3023" t="str">
            <v>Sqm</v>
          </cell>
          <cell r="T3023" t="str">
            <v>Floor finishing with Semi Polished Cuddappah slab over a coat of bitumen at the rate of 17 Kg / 10 sqm, over base concrete and laid with cement mortar 1:4 ( One Cement and Four C.S.Sand (M.Sand) ) of 20mm thick including pointing the Semi polished Cuddapah slab with Cement Mortar 1:3, to full depth and directed.The Semi polished Cuddapah slab shall be of size 60cm x 45cm for a thickness of 40mm machine cutting on all sides and top surface Semi - polished.The tolerance for thickness shall not exceed +_ 10%( Rate includes cost of all materials).</v>
          </cell>
          <cell r="V3023" t="str">
            <v>Sqm</v>
          </cell>
          <cell r="W3023">
            <v>450</v>
          </cell>
          <cell r="X3023">
            <v>119250</v>
          </cell>
        </row>
        <row r="3025">
          <cell r="Q3025">
            <v>12</v>
          </cell>
          <cell r="R3025">
            <v>490</v>
          </cell>
          <cell r="S3025" t="str">
            <v>Sqm</v>
          </cell>
          <cell r="T3025" t="str">
            <v>Plastering with Cement Mortar 1:5 (one cement
 and five C.S.Sand (M.Sand)) 12mm thick including scaffolding finishing curing etc., complete complying with standard specification and as directed.</v>
          </cell>
          <cell r="V3025" t="str">
            <v>Sqm</v>
          </cell>
          <cell r="W3025">
            <v>56</v>
          </cell>
          <cell r="X3025">
            <v>27440</v>
          </cell>
        </row>
        <row r="3027">
          <cell r="Q3027">
            <v>13</v>
          </cell>
          <cell r="R3027">
            <v>3</v>
          </cell>
          <cell r="S3027" t="str">
            <v>NOS</v>
          </cell>
          <cell r="T3027" t="str">
            <v>Supplying fixing in position M.S door of single leaf using 40x40x6mm M.S. angle frame alround and shtters fixed with MS Sheet of 16 gauge and with 25x25x3mm angle and stiffened with 25x25x3mm angle to members horizontally and 3 nos,diagonally including 2 nos.  20cm, tower bolts at top and bottom with locking arrangements at centre.  The M.S sheet should becontinuously welded with the frame and stiffenres.The door should be painted two coats with I class synthetic enmel paint of approved quality and colour over a primer of red oxide etc., complete. Door size 0.90m x 2.10m</v>
          </cell>
          <cell r="V3027" t="str">
            <v>Each</v>
          </cell>
          <cell r="W3027">
            <v>2800</v>
          </cell>
          <cell r="X3027">
            <v>8400</v>
          </cell>
        </row>
        <row r="3029">
          <cell r="Q3029">
            <v>14</v>
          </cell>
          <cell r="R3029">
            <v>2</v>
          </cell>
          <cell r="S3029" t="str">
            <v>Nos</v>
          </cell>
          <cell r="T3029" t="str">
            <v>Supplying and fixing in position of steel glazed windows size of 0.90 x 1.20m in 2 leaves with outside steel frame 25mmx25mmx3mm angle with horizontal square bars of 10mm M.S.rods fixed at 10cm interval and shuttedr frame of size 20x20x3mm  angle with 5.5mm thick wired glass panes of approved patterns fixed securely with screws. Shutters should be fixed with 2 Nos.of hinges with latch type inside locking arrangements.Window is to be fixed to the wall with 4 Nos.of hold fasts 6" long and including painting two coats of I class synthetic enamel paint of approved quality and colour over one coat of primer as directed.</v>
          </cell>
          <cell r="V3029" t="str">
            <v>Each</v>
          </cell>
          <cell r="W3029">
            <v>1600</v>
          </cell>
          <cell r="X3029">
            <v>3200</v>
          </cell>
        </row>
        <row r="3031">
          <cell r="Q3031">
            <v>15</v>
          </cell>
          <cell r="T3031" t="str">
            <v>Labour charges for fabricating,hoisting and fixing in position (as per drawing enclosed) pipe  purlins of available length of the following structural steel pipe and welded with  8mm thick M.S.Plates, including cutting,drilling holes and welding and painting with Two coat of of ISI approved quality of anticorrosive metallic nut brown colour paint over one coat of steel red oxide primming coat etc.,complete.(The required pipe and structural steel members will be supplied at free of cost).,complete with standard specification and as directed.  The rate includes painting two coats of I class synthetic enamel paint over.The required pipes will be supplied by departmentally at site of workat free of cost.</v>
          </cell>
          <cell r="U3031" t="str">
            <v>S.S.
No 97</v>
          </cell>
        </row>
        <row r="3032">
          <cell r="Q3032" t="str">
            <v>A</v>
          </cell>
          <cell r="R3032">
            <v>883</v>
          </cell>
          <cell r="S3032" t="str">
            <v>Kg</v>
          </cell>
          <cell r="T3032" t="str">
            <v>65mm dia M.S pipe purlin (126Rm)</v>
          </cell>
          <cell r="V3032" t="str">
            <v xml:space="preserve"> Kg</v>
          </cell>
          <cell r="W3032">
            <v>16.5</v>
          </cell>
          <cell r="X3032">
            <v>14569.5</v>
          </cell>
        </row>
        <row r="3034">
          <cell r="Q3034" t="str">
            <v>B</v>
          </cell>
          <cell r="R3034">
            <v>520</v>
          </cell>
          <cell r="S3034" t="str">
            <v>Kg</v>
          </cell>
          <cell r="T3034" t="str">
            <v>40mm dia M.S. Pipe purlin (128Rm)</v>
          </cell>
          <cell r="V3034" t="str">
            <v xml:space="preserve"> Kg</v>
          </cell>
          <cell r="W3034">
            <v>16.5</v>
          </cell>
          <cell r="X3034">
            <v>8580</v>
          </cell>
        </row>
        <row r="3036">
          <cell r="Q3036">
            <v>16</v>
          </cell>
          <cell r="R3036">
            <v>588</v>
          </cell>
          <cell r="S3036" t="str">
            <v>Kg</v>
          </cell>
          <cell r="T3036" t="str">
            <v>Labour charges for fabricating and erecting in position of 
4 Nos of tubular trusses of 9m span with 40mm dia. M.S.Pipe for principal rafters and bottom tie and with 25mm dia M.S pipe for all other member including cutting starightning, alingning champering ends welding and fixing with M.S.Plates 8mm thick at two sides for jointing with principal rafter bottom tie fixing the truss with 10mm base plate over anchor bolts 20mm size 450mm long and 250 x 150 x 8mm anchor plates etc.,complete.The trusses will be manufactured as per drawings enclosed.The rate should include Two coats of anti - corrosive metallic nut brown colour paint over one coat of red oxide primer.All structural steel materials,bolts and nuts  will be supplied by departmentally at site at free of cost.</v>
          </cell>
          <cell r="V3036" t="str">
            <v xml:space="preserve"> Kg</v>
          </cell>
          <cell r="W3036">
            <v>16.5</v>
          </cell>
          <cell r="X3036">
            <v>9702</v>
          </cell>
        </row>
        <row r="3038">
          <cell r="Q3038">
            <v>17</v>
          </cell>
          <cell r="R3038">
            <v>1</v>
          </cell>
          <cell r="S3038" t="str">
            <v>Cum</v>
          </cell>
          <cell r="T3038" t="str">
            <v>Cement Concrete 1:2:4 (one cment two C.S.Sand (M.Sand) and four aggregate) using 20mm gauge hard broken granite stone jelly including cost and conveyance of all materials and labour charges for mixing, laying, compacting and finishing dewatering, side shuttering wherever necessary, curing etc., complete for foundation etc., complete complying with standard specification.</v>
          </cell>
          <cell r="V3038" t="str">
            <v>Cum</v>
          </cell>
          <cell r="W3038">
            <v>2800</v>
          </cell>
          <cell r="X3038">
            <v>2800</v>
          </cell>
        </row>
        <row r="3040">
          <cell r="Q3040">
            <v>18</v>
          </cell>
          <cell r="R3040">
            <v>462</v>
          </cell>
          <cell r="S3040" t="str">
            <v>Kg</v>
          </cell>
          <cell r="T3040" t="str">
            <v>Labour charges for  fabrication and erection of  6 Nos Steel 'Stanchion 3m, height made up of 2 Nos. of 65mm dia M.S pipes with 12mm thick base plate 45 x 45cm. Size supported by 65x65x6mm angle over foundation bolts 25mm dia 4 Nos. and 10mm thick top plate 300mm x 300mm size supported by 50x50x6mm angle with bracing of 50x6mm flat at 50cm. Centre to  centre including fixing base plate, top plate and welding the bracings to pipes including painting two coats of good quality I class synthetic enamel paint over one coat of red oxide primer etc., complete.All  structural steel materials,bolts and nuts  will be supplied by departmentally at site at free of cost.</v>
          </cell>
          <cell r="V3040" t="str">
            <v>Kg</v>
          </cell>
          <cell r="W3040">
            <v>16.5</v>
          </cell>
          <cell r="X3040">
            <v>7623</v>
          </cell>
        </row>
        <row r="3041">
          <cell r="Q3041">
            <v>19</v>
          </cell>
          <cell r="R3041">
            <v>1.5</v>
          </cell>
          <cell r="S3041" t="str">
            <v>Sqm</v>
          </cell>
          <cell r="T3041" t="str">
            <v>Supplying and fixing in position of rain beating RCC jolly, 8cm thick in cement concrete 1:2:4 using 20mm stone jelly,including cost and conveyance of all materials labour charges for mixing, laying, casting, curing and fixing in position of jolly as directed and cost of mould fabrication of reinforcement etc., complete.</v>
          </cell>
          <cell r="V3041" t="str">
            <v>Sqm</v>
          </cell>
          <cell r="W3041">
            <v>290</v>
          </cell>
          <cell r="X3041">
            <v>435</v>
          </cell>
        </row>
        <row r="3043">
          <cell r="Q3043">
            <v>20</v>
          </cell>
          <cell r="R3043">
            <v>310</v>
          </cell>
          <cell r="S3043" t="str">
            <v>Sqm</v>
          </cell>
          <cell r="T3043" t="str">
            <v>Labour charges for providing roofing with Asbestos Cement corrugated sheets including fixing of ridges.complete including the cost of U or J bolts and nuts bitumen &amp; GI washers and cutting the sheet to the required sizes necessary and white washing the inner side of the AC sheet etc.,  complete complying with standard specification (AC sheets and ridge pieces alone will be supplied by departmentally at site at free of cost.</v>
          </cell>
          <cell r="U3043" t="str">
            <v>S.S.
No 50</v>
          </cell>
          <cell r="V3043" t="str">
            <v>Sqm</v>
          </cell>
          <cell r="W3043">
            <v>100</v>
          </cell>
          <cell r="X3043">
            <v>31000</v>
          </cell>
        </row>
        <row r="3045">
          <cell r="Q3045">
            <v>21</v>
          </cell>
          <cell r="R3045">
            <v>280</v>
          </cell>
          <cell r="S3045" t="str">
            <v>Sqm</v>
          </cell>
          <cell r="T3045" t="str">
            <v>White washing Two coats using best shell lime, incluing cost of gum, kanjee, brushes,etc,complete complying with standard specification</v>
          </cell>
          <cell r="U3045" t="str">
            <v>S.S.
No 69</v>
          </cell>
          <cell r="V3045" t="str">
            <v>Sqm</v>
          </cell>
          <cell r="W3045">
            <v>6</v>
          </cell>
          <cell r="X3045">
            <v>1680</v>
          </cell>
        </row>
        <row r="3047">
          <cell r="Q3047">
            <v>22</v>
          </cell>
          <cell r="R3047">
            <v>215</v>
          </cell>
          <cell r="S3047" t="str">
            <v>Sqm</v>
          </cell>
          <cell r="T3047" t="str">
            <v>Colour washing Two coats using best shell lime including the cost of brushes,gum, kanjee, colouring pigment as approvedby the officers and finishing complete complying with standard specification.</v>
          </cell>
          <cell r="V3047" t="str">
            <v>Sqm</v>
          </cell>
          <cell r="W3047">
            <v>13</v>
          </cell>
          <cell r="X3047">
            <v>2795</v>
          </cell>
        </row>
        <row r="3049">
          <cell r="T3049" t="str">
            <v xml:space="preserve">T O T A L </v>
          </cell>
          <cell r="X3049">
            <v>799025</v>
          </cell>
        </row>
        <row r="3050">
          <cell r="T3050" t="str">
            <v>Amount as per Estimate</v>
          </cell>
          <cell r="X3050">
            <v>728122</v>
          </cell>
        </row>
        <row r="3051">
          <cell r="T3051" t="str">
            <v>Excess amount</v>
          </cell>
          <cell r="X3051">
            <v>70903</v>
          </cell>
        </row>
        <row r="3052">
          <cell r="T3052" t="str">
            <v xml:space="preserve">Excess percentage </v>
          </cell>
          <cell r="X3052">
            <v>9.74</v>
          </cell>
        </row>
        <row r="3062">
          <cell r="AB3062" t="str">
            <v xml:space="preserve">  Name of the Work :   Construction of  Direct Purchase Centre at                                                                                                                                                                                                                        
                                                         Taluk in                                                    District.
  Estimate Amount.  Rs 10,00,000.                  CE ( R ) No             / 2007 - 2008
</v>
          </cell>
          <cell r="AJ3062" t="str">
            <v>Name and address of Contractor: 
Thiru.</v>
          </cell>
        </row>
        <row r="3063">
          <cell r="AB3063" t="str">
            <v xml:space="preserve">               LS                    &amp;                                BILLL                       BILL ABSTRACT</v>
          </cell>
          <cell r="AJ3063" t="str">
            <v>Agreement No    LS                / 2007 - 2008</v>
          </cell>
        </row>
        <row r="3064">
          <cell r="AB3064" t="str">
            <v>Sl.No</v>
          </cell>
          <cell r="AC3064" t="str">
            <v>Agt
No</v>
          </cell>
          <cell r="AD3064" t="str">
            <v>Total Qty
upto date</v>
          </cell>
          <cell r="AF3064" t="str">
            <v>Description of Item</v>
          </cell>
          <cell r="AG3064" t="str">
            <v>Agt
Rate</v>
          </cell>
          <cell r="AH3064" t="str">
            <v>Per
Unit</v>
          </cell>
          <cell r="AI3064" t="str">
            <v>Total value
upto date
(In Ruppees)</v>
          </cell>
          <cell r="AJ3064" t="str">
            <v>Deduct Previous 
bill amount</v>
          </cell>
          <cell r="AL3064" t="str">
            <v>Since Last Bill</v>
          </cell>
          <cell r="AN3064" t="str">
            <v>Remarks</v>
          </cell>
        </row>
        <row r="3065">
          <cell r="AD3065" t="str">
            <v>Qty</v>
          </cell>
          <cell r="AE3065" t="str">
            <v>Unit</v>
          </cell>
          <cell r="AJ3065" t="str">
            <v>Qty</v>
          </cell>
          <cell r="AK3065" t="str">
            <v>Amount
(In Ruppees)</v>
          </cell>
          <cell r="AL3065" t="str">
            <v>Qty</v>
          </cell>
          <cell r="AM3065" t="str">
            <v>Amount
(In Ruppees)</v>
          </cell>
        </row>
        <row r="3066">
          <cell r="AB3066">
            <v>1</v>
          </cell>
          <cell r="AC3066">
            <v>1</v>
          </cell>
          <cell r="AE3066" t="str">
            <v>Cum</v>
          </cell>
          <cell r="AF3066" t="str">
            <v xml:space="preserve">Earth work excavation for foundation in all classes of soils and sub soils and todepth as may be directed except in hard rock, requiring blasting, including infinal leads and lifts and re-filling the sides of foundation, with excavated earth in 150mm layers well watered rammed and consolidated, including depositing surplus earth within the godown or inside compound in places shown with initial leads and lifts, clearing and levelling the site, shoring strutting baling of water wherever necessary etc., complete complying with standard specification and as directed.
Quantity as per M.Book Page No          </v>
          </cell>
          <cell r="AH3066" t="str">
            <v>Cum</v>
          </cell>
          <cell r="AN3066" t="str">
            <v>Agreement Qty
120 Cum</v>
          </cell>
        </row>
        <row r="3068">
          <cell r="AB3068">
            <v>2</v>
          </cell>
          <cell r="AC3068">
            <v>2</v>
          </cell>
          <cell r="AE3068" t="str">
            <v>Cum</v>
          </cell>
          <cell r="AF3068" t="str">
            <v xml:space="preserve">Supplying and filling in foundattion and basement with clean RIVER C.S.Sand (M.Sand) in layers not exceeding 150mm well watered rammed and consolidated including watering etc., complete complying with standard specification.Quantity as per M.Book Page      
</v>
          </cell>
          <cell r="AH3068" t="str">
            <v>Cum</v>
          </cell>
          <cell r="AN3068" t="str">
            <v xml:space="preserve"> Agreement 
Qty
138 Cum</v>
          </cell>
        </row>
        <row r="3070">
          <cell r="AB3070">
            <v>3</v>
          </cell>
          <cell r="AC3070">
            <v>3</v>
          </cell>
          <cell r="AE3070" t="str">
            <v>Cum</v>
          </cell>
          <cell r="AF3070" t="str">
            <v xml:space="preserve">Cement concrete 1:5:10 (one cement,five C.S.Sand (M.Sand) ten aggregate) using 40mm gauge hard granite broken stone jelly for foundation including cost and conveyance of all materials labour for mixing, laying, compacting,curing,dewatering, side shuttering,wherever necessary including curing etc.,complete complying with standard specification and as directed.
Quantity as per M.Book Page No    
</v>
          </cell>
          <cell r="AH3070" t="str">
            <v>Cum</v>
          </cell>
          <cell r="AN3070" t="str">
            <v xml:space="preserve"> Agreement
Qty
35 Cum</v>
          </cell>
        </row>
        <row r="3072">
          <cell r="AB3072">
            <v>4</v>
          </cell>
          <cell r="AC3072">
            <v>4</v>
          </cell>
          <cell r="AF3072" t="str">
            <v xml:space="preserve">Brick work in CM 1:5 (one cement and Five C.S.Sand (M.Sand)) using best quality country bricksof size 8 3/4" 4 1/4"x 2 1/4" for walls incluing cost and convetance of all labour andmaterials including scaffolding curing finishingetc., complete complying with standard specification and as directed.etc.,  complete </v>
          </cell>
          <cell r="AN3072" t="str">
            <v>Agreement
 Qty</v>
          </cell>
        </row>
        <row r="3073">
          <cell r="AB3073" t="str">
            <v>a</v>
          </cell>
          <cell r="AC3073" t="str">
            <v>a</v>
          </cell>
          <cell r="AE3073" t="str">
            <v>Cum</v>
          </cell>
          <cell r="AF3073" t="str">
            <v xml:space="preserve">Foundation and basement
Quantity as per M.Book Page No    </v>
          </cell>
          <cell r="AH3073" t="str">
            <v>Cum</v>
          </cell>
          <cell r="AN3073" t="str">
            <v>38 Cum</v>
          </cell>
        </row>
        <row r="3075">
          <cell r="AB3075" t="str">
            <v>b</v>
          </cell>
          <cell r="AC3075" t="str">
            <v>b</v>
          </cell>
          <cell r="AE3075" t="str">
            <v>Cum</v>
          </cell>
          <cell r="AF3075" t="str">
            <v xml:space="preserve">Super structure in ground floor upto 
4.50M above basement height.
Quantity as per M.Book Page No    </v>
          </cell>
          <cell r="AH3075" t="str">
            <v>Cum</v>
          </cell>
          <cell r="AN3075" t="str">
            <v>60 Cum</v>
          </cell>
        </row>
        <row r="3077">
          <cell r="AB3077">
            <v>5</v>
          </cell>
          <cell r="AC3077">
            <v>5</v>
          </cell>
          <cell r="AF3077" t="str">
            <v xml:space="preserve">Cement Concrete 1:2:4 (one cement, two course and and four broken stone) using 20mm 'size of hard broken granite stone for all RCC works using machine for mixing concrete excluding cost of steel, fabrication of reinforcement, centering, strutting and shuttering and placing the grills in position etc., complete complying with standard specification </v>
          </cell>
          <cell r="AN3077" t="str">
            <v>Agreement 
Qty</v>
          </cell>
        </row>
        <row r="3078">
          <cell r="AB3078" t="str">
            <v>a</v>
          </cell>
          <cell r="AC3078" t="str">
            <v>a</v>
          </cell>
          <cell r="AE3078" t="str">
            <v>Cum</v>
          </cell>
          <cell r="AF3078" t="str">
            <v xml:space="preserve">Foundation and basement
Quantity as per M.Book Page No    </v>
          </cell>
          <cell r="AH3078" t="str">
            <v>Cum</v>
          </cell>
          <cell r="AN3078" t="str">
            <v>27 Cum</v>
          </cell>
        </row>
        <row r="3080">
          <cell r="AB3080" t="str">
            <v>b</v>
          </cell>
          <cell r="AC3080" t="str">
            <v>b</v>
          </cell>
          <cell r="AE3080" t="str">
            <v>Cum</v>
          </cell>
          <cell r="AF3080" t="str">
            <v xml:space="preserve">In ground floor from basement.
(Up to 4.50m height above basement)
Quantity as per M.Book Page No    </v>
          </cell>
          <cell r="AH3080" t="str">
            <v>Cum</v>
          </cell>
          <cell r="AN3080" t="str">
            <v>6 Cum</v>
          </cell>
        </row>
        <row r="3082">
          <cell r="AB3082">
            <v>6</v>
          </cell>
          <cell r="AC3082">
            <v>6</v>
          </cell>
          <cell r="AF3082" t="str">
            <v>Providing form work for centering the soffits  of all reinforcement cement concrete surfaces including strutting to the required ( 3m height ) height with M.S.Sheets of 90 x 60cm  10 gauge stiffened with welded M.S angle of size 25x25x3mm laid over silver oak joints of size 10cm x 6.50cm spaced at about 90cm centre to centre and supported by casurina props of 10cm to 13 cm dia spaced at 75cm  centre to centre with all nails coir,wedges complete and removing the form work after necessary curing period  as directed by the corporation officers.The rates should inclusieves of cutting, bending, welding,charges of M.S.sheets,M.S.angles etc.,Complete.</v>
          </cell>
          <cell r="AN3082" t="str">
            <v>Agreement
 Qty</v>
          </cell>
        </row>
        <row r="3083">
          <cell r="AB3083" t="str">
            <v>a</v>
          </cell>
          <cell r="AC3083" t="str">
            <v>a</v>
          </cell>
          <cell r="AE3083" t="str">
            <v>Sqm</v>
          </cell>
          <cell r="AF3083" t="str">
            <v xml:space="preserve"> Column footing , plinth beam,top tie beam 
Quantity as per M.Book Page No    </v>
          </cell>
          <cell r="AH3083" t="str">
            <v>Sqm</v>
          </cell>
          <cell r="AN3083" t="str">
            <v>165 Sqm</v>
          </cell>
        </row>
        <row r="3085">
          <cell r="AB3085" t="str">
            <v>b</v>
          </cell>
          <cell r="AC3085" t="str">
            <v>b</v>
          </cell>
          <cell r="AE3085" t="str">
            <v>Sqm</v>
          </cell>
          <cell r="AF3085" t="str">
            <v xml:space="preserve">Rectangular beams and floor slabs,tie beams,lintels,landing slab,loft etc.,
Quantity as per M.Book Page No    </v>
          </cell>
          <cell r="AH3085" t="str">
            <v>Sqm</v>
          </cell>
          <cell r="AN3085" t="str">
            <v>15 Sqm</v>
          </cell>
        </row>
        <row r="3087">
          <cell r="AB3087" t="str">
            <v>c</v>
          </cell>
          <cell r="AC3087" t="str">
            <v>c</v>
          </cell>
          <cell r="AE3087" t="str">
            <v>Sqm</v>
          </cell>
          <cell r="AF3087" t="str">
            <v xml:space="preserve"> Columns,Rateguard slab,curtain slab and 
Sunshades etc.,
Quantity as per M.Book Page No    </v>
          </cell>
          <cell r="AH3087" t="str">
            <v>Sqm</v>
          </cell>
          <cell r="AN3087" t="str">
            <v>23 Sqm</v>
          </cell>
        </row>
        <row r="3089">
          <cell r="AB3089">
            <v>7</v>
          </cell>
          <cell r="AC3089">
            <v>7</v>
          </cell>
          <cell r="AE3089" t="str">
            <v>Qtl</v>
          </cell>
          <cell r="AF3089" t="str">
            <v xml:space="preserve"> Supplying and fabricating and placing in position M.S. / RTS grills for reinforcement for all RCC works, including cost of labour for straightening, bending, cranking, tying grills,with 18 gauge galvanished binding wire (Binding wire will be Contractors own supply ) and placing the grills in position etc., complete and as directed.  The steel rods alone will be supplied by the corporation at site of 'work and the cost will be recovered at issue rate.
Quantity as per M.Book Page No    
</v>
          </cell>
          <cell r="AH3089" t="str">
            <v>Qtl</v>
          </cell>
          <cell r="AN3089" t="str">
            <v xml:space="preserve"> Agreement
 Qty
27 Qtl</v>
          </cell>
        </row>
        <row r="3091">
          <cell r="AB3091">
            <v>8</v>
          </cell>
          <cell r="AC3091">
            <v>8</v>
          </cell>
          <cell r="AD3091">
            <v>1</v>
          </cell>
          <cell r="AE3091" t="str">
            <v>No</v>
          </cell>
          <cell r="AF3091" t="str">
            <v xml:space="preserve">Supplying and fixing (under lintel groove) cold rolled Rolling shutters of approved quality of 18 gauge 7.5 cm widecold rolled  lath section in one piece inter locked together with specially  a specially designed pipe shaft with adequate number og high tensile steels  wire springs of approved quality complete with brackets,side guides and arrangements for inside and outside locking arrangments with  push and pull operations and pulling back handle with all accessories with best work manship.The entire shutter painted with two coats of best quality anti- corrosive nut brown colour paint over one coat of red oxide primer and clear opening of 1.8m width and 2.60m height.  The rolling shutter will be placed below the litel and behind the RCC curtain slab 7.5cm.thick and 45cm depth. Each rolling shutter shall be provided with one pair of approved quality of ball bearing etc., complete.Rolling shutter should be got approved by the Executive Engineer before fixing in position.( This specification consists of the following component materials required for erection of rolling shutter 
( 1).18G 3" lathe section,1.90m long 29 nos 
(2).10 Guide channel 2.60m long - 2nos
 (3).13G Bottom plate for 1.80m long 
  with angle. 
(4).M.S.Pipe 40mm dia C' Class - 2m Long. 
(5).10 SWG side plate 13" x 12" - 2 Nos. 
(6).2 SWG spring 3" bore. (7).'U'- Clamp. 
(8).Ball bearing suitable for 2 1/2" pipe. 
(9).18 SWG clip suitable for 4 lathe. 
(10).20 SWG M.S.sheet and 
(11) 20mm square rod 1m long.
he above materials will be inspected
 by A.E.E.at site before assembling and 
erection  of Rolling Shutter.
(11) 20mm Square rod 1m long.The above 
materials will be inspected by A.E.E.at site
before assembling and erection 
of Roling Shutter.
Quantity as per M.Book Page No    </v>
          </cell>
          <cell r="AN3091" t="str">
            <v xml:space="preserve"> Agreement 
Qty
1 No</v>
          </cell>
        </row>
        <row r="3092">
          <cell r="AB3092">
            <v>8</v>
          </cell>
          <cell r="AC3092">
            <v>8</v>
          </cell>
          <cell r="AH3092" t="str">
            <v>Each</v>
          </cell>
        </row>
        <row r="3094">
          <cell r="AB3094">
            <v>9</v>
          </cell>
          <cell r="AC3094">
            <v>9</v>
          </cell>
          <cell r="AE3094" t="str">
            <v>Nos</v>
          </cell>
          <cell r="AF3094" t="str">
            <v xml:space="preserve">Supplying and fixing of steel AIR INLET Windows of size 0.60 x 0.60m using  extruded angles( L-angle) alround for frame with centre mullion ( T - Type Angle) and shutter with the same L-Section properly fixed with hinges 2 Nos for each shutter.The FRP plain sheets to be fixed with Teak wood reapers and necessary locking arrangements including Weld mesh 25mm x 25mm x 10 gauge and welded with iron square bars of 10mm size - 3 Nos horizontally and 2 Nos Vertically welded together to form a grill and welding grill to the main frame with 4mm thick and 12mm wide MS flats.The rate is also inclusive of one coat of steel primer and Two coats of Aluminium paint and quality.The paint should be got approved by the Executive Engineer before use on work. 2 nos 20cm long stays for shutters etc., Complete.The shutters should open inside.
Quantity as per M.Book Page No    </v>
          </cell>
          <cell r="AH3094" t="str">
            <v>Each</v>
          </cell>
          <cell r="AN3094" t="str">
            <v>Agreement
Qty
 6 Nos</v>
          </cell>
        </row>
        <row r="3096">
          <cell r="AB3096">
            <v>10</v>
          </cell>
          <cell r="AC3096">
            <v>10</v>
          </cell>
          <cell r="AE3096" t="str">
            <v>Nos</v>
          </cell>
          <cell r="AF3096" t="str">
            <v xml:space="preserve">Supplying and fixing of steel N-Type VENTILATOR of size 1.20m x 0.60m using  extruded angles( L-angle) for outer frame with centre mullion ( T - Section) and  Weld mesh 25mm x 25mm x 10 gauge and   of 10mm size MS square bars horizontally one at top and one at bottom  welded to the frames with necssary  MS flats of size 20mm x 4mm thick and with necessary shutters made up of the same L / D section pivoted centrally so as to to N - type about,with necessary FRP plain sheets properly fixed with Teak wood fillets,MS hold fast 20cm long and necessary ring.The rates shall be inclusive of one coat of steel red oxide primer and Two coats of Aluminium paint and quality.The paint should be got approved by the Executive Engineer before use on work. Quantity as per M.Book Page No    </v>
          </cell>
          <cell r="AH3096" t="str">
            <v>Each</v>
          </cell>
          <cell r="AN3096" t="str">
            <v>Agreement
Qty
 8 Nos</v>
          </cell>
        </row>
        <row r="3098">
          <cell r="AB3098">
            <v>11</v>
          </cell>
          <cell r="AC3098">
            <v>11</v>
          </cell>
          <cell r="AE3098" t="str">
            <v>Sqm</v>
          </cell>
          <cell r="AF3098" t="str">
            <v xml:space="preserve">Floor finishing with Semi Polished Cuddappah slab over a coat of bitumen at the rate of 17 Kg / 10 sqm, over base concrete and laid with cement mortar 1:4 ( One Cement and Four C.S.Sand (M.Sand) ) of 20mm thick including pointing the Semi polished Cuddapah slab with Cement Mortar 1:3, to full depth and directed.The Semi polished Cuddapah slab shall be of size 60cm x 45cm for a thickness of 40mm machine cutting on all sides and top surface Semi - polished.The tolerance for thickness shall not exceed +_ 10%( Rate includes cost of all materials).
Quantity as per M.Book Page No    </v>
          </cell>
          <cell r="AH3098" t="str">
            <v>Sqm</v>
          </cell>
          <cell r="AN3098" t="str">
            <v xml:space="preserve"> Agreement 
Qty
265 Sqm</v>
          </cell>
        </row>
        <row r="3100">
          <cell r="AB3100">
            <v>12</v>
          </cell>
          <cell r="AC3100">
            <v>12</v>
          </cell>
          <cell r="AE3100" t="str">
            <v>Sqm</v>
          </cell>
          <cell r="AF3100" t="str">
            <v xml:space="preserve">Plastering with Cement Mortar 1:5 (one cement and five C.S.Sand (M.Sand)) 12mm thick including scaffolding finishing curing etc., complete complying with standard specification and as directed.
Quantity as per M.Book Page No    </v>
          </cell>
          <cell r="AH3100" t="str">
            <v>Sqm</v>
          </cell>
          <cell r="AN3100" t="str">
            <v xml:space="preserve"> Agreement 
Qty
490 Sqm</v>
          </cell>
        </row>
        <row r="3102">
          <cell r="AB3102">
            <v>13</v>
          </cell>
          <cell r="AC3102">
            <v>13</v>
          </cell>
          <cell r="AD3102">
            <v>3</v>
          </cell>
          <cell r="AE3102" t="str">
            <v>Nos</v>
          </cell>
          <cell r="AF3102" t="str">
            <v xml:space="preserve">Supplying fixing in position M.S door of single leaf using 40x40x6mm M.S. angle frame alround and shtters fixed with MS Sheet of 16 gauge and with 25x25x3mm angle and stiffened with 25x25x3mm angle to members horizontally and 3nos,diagonally including 2 nos.  20cm, tower bolts at top and bottom with locking arrangements at centre. The M.S sheetshould becontinuously welded with the frame and stiffenres.The door should be painted two coats with I class synthetic enmel paint of approved quality and colour over a primer of red oxide etc., complete. Door size 0.90m x 2.10m.Quantity as per M.Book Page No    </v>
          </cell>
          <cell r="AH3102" t="str">
            <v>Each</v>
          </cell>
          <cell r="AN3102" t="str">
            <v xml:space="preserve"> Agreement 
Qty
3 Nos</v>
          </cell>
        </row>
        <row r="3104">
          <cell r="AB3104">
            <v>14</v>
          </cell>
          <cell r="AC3104">
            <v>14</v>
          </cell>
          <cell r="AD3104">
            <v>2</v>
          </cell>
          <cell r="AE3104" t="str">
            <v>Nos</v>
          </cell>
          <cell r="AF3104" t="str">
            <v xml:space="preserve">Supplying and fixing in position of steel glazed windows size of 0.90 x 1.20m in 2 leaves with outside steel frame 25mmx25mmx3mm angle with horizontal square bars of 10mm M.S.rods fixed at 10cm interval and shuttedr frame of size 20x20x3mm  angle with 5.5mm thick wired glass panes of approved patterns fixed securely with screws. Shutters should be fixed with 2 Nos.of hinges with latch type inside locking arrangements.Window is to be fixed to the wall with 4 Nos.of hold fasts 6" long and including painting two coats of I class synthetic enamel paint of approved quality and colour over one coat of primer as directed.
Quantity as per M.Book Page No    </v>
          </cell>
          <cell r="AH3104" t="str">
            <v>Each</v>
          </cell>
          <cell r="AN3104" t="str">
            <v xml:space="preserve"> Agreement 
Qty
2 Nos</v>
          </cell>
        </row>
        <row r="3106">
          <cell r="AB3106">
            <v>15</v>
          </cell>
          <cell r="AC3106">
            <v>15</v>
          </cell>
          <cell r="AF3106" t="str">
            <v>Labour charges for fabricating,hoisting and fixing in position (as per drawing enclosed) pipe  purlins of available length of the following structural steel pipe and welded with  8mm thick M.S.Plates, including cutting,drilling holes and welding and painting with Two coat of of ISI approved quality of anticorrosive metallic nut brown colour paint over one coat of steel red oxide primming coat etc.,complete.(The required pipe and structural steel members will be supplied at free of cost).,complete with standard specification and as directed.  The rate includes painting two coats of I class synthetic enamel paint over.The required pipes will be supplied by departmentally at site of workat free of cost.</v>
          </cell>
          <cell r="AN3106" t="str">
            <v>Agreement
 Qty</v>
          </cell>
        </row>
        <row r="3107">
          <cell r="AB3107" t="str">
            <v>A</v>
          </cell>
          <cell r="AC3107" t="str">
            <v>A</v>
          </cell>
          <cell r="AE3107" t="str">
            <v>Kg</v>
          </cell>
          <cell r="AF3107" t="str">
            <v xml:space="preserve">65mm dia M.S pipe purlin (126Rm)
Quantity as per M.Book Page No    </v>
          </cell>
          <cell r="AH3107" t="str">
            <v xml:space="preserve"> Kg</v>
          </cell>
          <cell r="AN3107">
            <v>883</v>
          </cell>
        </row>
        <row r="3109">
          <cell r="AB3109" t="str">
            <v>B</v>
          </cell>
          <cell r="AC3109" t="str">
            <v>B</v>
          </cell>
          <cell r="AE3109" t="str">
            <v>Kg</v>
          </cell>
          <cell r="AF3109" t="str">
            <v xml:space="preserve">40mm dia M.S. Pipe purlin (128Rm)
Quantity as per M.Book Page No    </v>
          </cell>
          <cell r="AH3109" t="str">
            <v xml:space="preserve"> Kg</v>
          </cell>
          <cell r="AN3109">
            <v>520</v>
          </cell>
        </row>
        <row r="3111">
          <cell r="AB3111">
            <v>16</v>
          </cell>
          <cell r="AC3111">
            <v>16</v>
          </cell>
          <cell r="AE3111" t="str">
            <v>Kg</v>
          </cell>
          <cell r="AF3111" t="str">
            <v xml:space="preserve">Labour charges for fabricating and erecting in position of 4 Nos of tubular trusses of 9m span with 40mm dia. M.S.Pipe for principal rafters and bottom tie and with 25mm dia M.S pipe for all other member including cutting starightning, alingning champering ends welding and fixing with M.S.Plates 8mm thick at two sides for jointing with principal rafter bottom tie fixing the truss with 10mm base plate over anchor bolts 20mm size 450mm long and 250 x 150 x 8mm anchor plates etc.,complete.The trusses will be manufactured as per drawings enclosed.The rate should include Two coats of anti - corrosive metallic nut brown colour paint over one coat of red oxide primer.All structural steel materials,bolts and nuts  will be supplied by departmentally at site at free of cost.
Quantity as per M.Book Page No    </v>
          </cell>
          <cell r="AH3111" t="str">
            <v xml:space="preserve"> Kg</v>
          </cell>
          <cell r="AN3111" t="str">
            <v xml:space="preserve"> Agreement 
Qty
588 Kg</v>
          </cell>
        </row>
        <row r="3113">
          <cell r="AB3113">
            <v>17</v>
          </cell>
          <cell r="AC3113">
            <v>17</v>
          </cell>
          <cell r="AE3113" t="str">
            <v>Cum</v>
          </cell>
          <cell r="AF3113" t="str">
            <v xml:space="preserve">Cement Concrete 1:2:4 (one cment two C.S.Sand (M.Sand) and four aggregate) using 20mm gauge hard broken granite stone jelly including cost and conveyance of all materials and labour charges for mixing, laying, compacting and finishing dewatering, side shuttering wherever necessary, curing etc., complete for foundation etc., complete complying with standard specification.
Quantity as per M.Book Page No    </v>
          </cell>
          <cell r="AH3113" t="str">
            <v>Cum</v>
          </cell>
          <cell r="AN3113" t="str">
            <v xml:space="preserve"> Agreement 
Qty
1 Cum</v>
          </cell>
        </row>
        <row r="3115">
          <cell r="AB3115">
            <v>18</v>
          </cell>
          <cell r="AC3115">
            <v>18</v>
          </cell>
          <cell r="AE3115" t="str">
            <v>Kg</v>
          </cell>
          <cell r="AF3115" t="str">
            <v xml:space="preserve">Labour charges for  fabrication and erection of  6 Nos Steel 'Stanchion 3m, height made up of 2 Nos. of 65mm dia M.S pipes with 12mm thick base plate 45 x 45cm. Size supported by 65x65x6mm angle over foundation bolts 25mm dia 4 Nos. and 10mm thick top plate 300mm x 300mm size supported by 50x50x6mm angle with bracing of 50x6mm flat at 50cm. Centre to  centre including fixing base plate, top plate and welding the bracings to pipes including painting two coats of good quality I class synthetic enamel paint over one coat of red oxide primer etc., complete.All  structural steel materials,bolts and nuts  will be supplied by departmentally at site at free of cost.Quantity as per M.Book Page No    </v>
          </cell>
          <cell r="AH3115" t="str">
            <v>Kg</v>
          </cell>
          <cell r="AN3115" t="str">
            <v xml:space="preserve"> Agreement 
Qty
462 Kg</v>
          </cell>
        </row>
        <row r="3117">
          <cell r="AB3117">
            <v>19</v>
          </cell>
          <cell r="AC3117">
            <v>19</v>
          </cell>
          <cell r="AE3117" t="str">
            <v>Sqm</v>
          </cell>
          <cell r="AF3117" t="str">
            <v xml:space="preserve">Supplying and fixing in position of rain beating RCC jolly, 8cm thick in cement concrete 1:2:4 using 20mm stone jelly,i ncluding cost and conveyance of all materials labour charges for mixing, laying, casting, curing and fixing in position of jolly as directed and cost of mould fabrication of reinforcement etc., complete.
Quantity as per M.Book Page No    </v>
          </cell>
          <cell r="AH3117" t="str">
            <v>Sqm</v>
          </cell>
          <cell r="AN3117" t="str">
            <v>Agreement
 Qty
2 Sqm</v>
          </cell>
        </row>
        <row r="3119">
          <cell r="AB3119">
            <v>20</v>
          </cell>
          <cell r="AC3119">
            <v>20</v>
          </cell>
          <cell r="AE3119" t="str">
            <v>Sqm</v>
          </cell>
          <cell r="AF3119" t="str">
            <v xml:space="preserve">Labour charges for providing roofing with Asbestos Cement corrugated sheets including fixing of ridges.complete including the cost of U or J bolts and nuts bitumen &amp; GI washers and cutting the sheet to the required sizes necessary and white washing the inner side of the AC sheet etc.,  complete complying with standard specification (AC sheets and ridge pieces alone will be supplied by departmentally at site at free of cost.
Quantity as per M.Book Page No    </v>
          </cell>
          <cell r="AH3119" t="str">
            <v>Sqm</v>
          </cell>
          <cell r="AN3119" t="str">
            <v xml:space="preserve">Agreement
 Qty
310 Sqm
</v>
          </cell>
        </row>
        <row r="3121">
          <cell r="AB3121">
            <v>21</v>
          </cell>
          <cell r="AC3121">
            <v>21</v>
          </cell>
          <cell r="AE3121" t="str">
            <v>Sqm</v>
          </cell>
          <cell r="AF3121" t="str">
            <v xml:space="preserve">White washing Two coats using best shell lime, incluing cost of gum, kanjee, brushes,etc,complete complying with standard specification
Quantity as per M.Book Page No    </v>
          </cell>
          <cell r="AH3121" t="str">
            <v>Sqm</v>
          </cell>
          <cell r="AN3121" t="str">
            <v>Agreement 
Qty
280 Sqm</v>
          </cell>
        </row>
        <row r="3123">
          <cell r="AB3123">
            <v>22</v>
          </cell>
          <cell r="AC3123">
            <v>22</v>
          </cell>
          <cell r="AE3123" t="str">
            <v>Sqm</v>
          </cell>
          <cell r="AF3123" t="str">
            <v xml:space="preserve">Colour washing Two coats using best shell lime including the cost of brushes,gum, kanjee, colouring pigment as approvedby the officers and finishing complete complying with standard specification.
Quantity as per M.Book Page No    </v>
          </cell>
          <cell r="AH3123" t="str">
            <v>Sqm</v>
          </cell>
          <cell r="AN3123" t="str">
            <v xml:space="preserve">Agreement
 Qty
215 Sqm </v>
          </cell>
        </row>
        <row r="3125">
          <cell r="AF3125" t="str">
            <v xml:space="preserve">T O T A L </v>
          </cell>
        </row>
        <row r="3137">
          <cell r="AO3137" t="str">
            <v xml:space="preserve">  Name of the Work :   Construction of  Direct Purchase Centre at                                      Village in                                                                                                                                                                          
  .                                                          Taluk in                                                    District.
  Estimate Amount.  Rs 10,00,000.                  CE ( R ) No             / 2007 - 2008
</v>
          </cell>
          <cell r="AW3137" t="str">
            <v>Name and address of Contractor: 
Thiru.</v>
          </cell>
        </row>
        <row r="3138">
          <cell r="AO3138" t="str">
            <v xml:space="preserve">             COMPARATIVE STATEMENT</v>
          </cell>
          <cell r="AW3138" t="str">
            <v>Agreement No    LS                / 2007 - 2008</v>
          </cell>
        </row>
        <row r="3139">
          <cell r="AO3139" t="str">
            <v>Sl.No</v>
          </cell>
          <cell r="AP3139" t="str">
            <v>Agt
No</v>
          </cell>
          <cell r="AQ3139" t="str">
            <v>Description of Item</v>
          </cell>
          <cell r="AR3139" t="str">
            <v>Agreement</v>
          </cell>
          <cell r="AT3139" t="str">
            <v>As per Agreement</v>
          </cell>
          <cell r="AW3139" t="str">
            <v>As per Actuals</v>
          </cell>
          <cell r="AZ3139" t="str">
            <v>Excess</v>
          </cell>
          <cell r="BA3139" t="str">
            <v>Savings</v>
          </cell>
          <cell r="BB3139" t="str">
            <v>Remarks</v>
          </cell>
        </row>
        <row r="3140">
          <cell r="AR3140" t="str">
            <v>Rate</v>
          </cell>
          <cell r="AS3140" t="str">
            <v>Unit</v>
          </cell>
          <cell r="AT3140" t="str">
            <v>Qty</v>
          </cell>
          <cell r="AU3140" t="str">
            <v>Unit</v>
          </cell>
          <cell r="AV3140" t="str">
            <v>Amount
(In Rupees)</v>
          </cell>
          <cell r="AW3140" t="str">
            <v>Qty</v>
          </cell>
          <cell r="AX3140" t="str">
            <v>Unit</v>
          </cell>
          <cell r="AY3140" t="str">
            <v>Amount
(In Rupees)</v>
          </cell>
        </row>
        <row r="3141">
          <cell r="AO3141">
            <v>1</v>
          </cell>
          <cell r="AP3141">
            <v>1</v>
          </cell>
          <cell r="AQ3141" t="str">
            <v>Earth work excavation for foundation in all classes of soils and sub soils and to depth as may be directed</v>
          </cell>
          <cell r="AS3141" t="str">
            <v>Cum</v>
          </cell>
          <cell r="AU3141" t="str">
            <v>Cum</v>
          </cell>
          <cell r="AX3141" t="str">
            <v>Cum</v>
          </cell>
        </row>
        <row r="3143">
          <cell r="AO3143">
            <v>2</v>
          </cell>
          <cell r="AP3143">
            <v>2</v>
          </cell>
          <cell r="AQ3143" t="str">
            <v>Supplying and filling in foundattion and basement with clean RIVER C.S.Sand (M.Sand) in layers</v>
          </cell>
          <cell r="AS3143" t="str">
            <v>Cum</v>
          </cell>
          <cell r="AU3143" t="str">
            <v>Cum</v>
          </cell>
          <cell r="AX3143" t="str">
            <v>Cum</v>
          </cell>
        </row>
        <row r="3145">
          <cell r="AO3145">
            <v>3</v>
          </cell>
          <cell r="AP3145">
            <v>3</v>
          </cell>
          <cell r="AQ3145" t="str">
            <v xml:space="preserve">Cement concrete 1:5:10  using 40mm gauge hard granite broken stone jelly for foundation </v>
          </cell>
          <cell r="AS3145" t="str">
            <v>Cum</v>
          </cell>
          <cell r="AU3145" t="str">
            <v>Cum</v>
          </cell>
          <cell r="AX3145" t="str">
            <v>Cum</v>
          </cell>
        </row>
        <row r="3147">
          <cell r="AO3147">
            <v>4</v>
          </cell>
          <cell r="AP3147">
            <v>4</v>
          </cell>
          <cell r="AQ3147" t="str">
            <v xml:space="preserve">Brick work in CM 1:5 (one cement and Five C.S.Sand (M.Sand)) using 
best quality country bricksof size 8 3/4" 4 1/4"x 2 1/4" for walls </v>
          </cell>
        </row>
        <row r="3148">
          <cell r="AO3148" t="str">
            <v>a</v>
          </cell>
          <cell r="AP3148" t="str">
            <v>a</v>
          </cell>
          <cell r="AQ3148" t="str">
            <v xml:space="preserve">Foundation and basement
</v>
          </cell>
          <cell r="AS3148" t="str">
            <v>Cum</v>
          </cell>
          <cell r="AU3148" t="str">
            <v>Cum</v>
          </cell>
          <cell r="AX3148" t="str">
            <v>Cum</v>
          </cell>
        </row>
        <row r="3150">
          <cell r="AO3150" t="str">
            <v>b</v>
          </cell>
          <cell r="AP3150" t="str">
            <v>b</v>
          </cell>
          <cell r="AQ3150" t="str">
            <v xml:space="preserve">Super structure in ground floor upto 4.50M above 
basement height.
</v>
          </cell>
          <cell r="AS3150" t="str">
            <v>Cum</v>
          </cell>
          <cell r="AU3150" t="str">
            <v>Cum</v>
          </cell>
          <cell r="AX3150" t="str">
            <v>Cum</v>
          </cell>
        </row>
        <row r="3152">
          <cell r="AO3152">
            <v>5</v>
          </cell>
          <cell r="AP3152">
            <v>5</v>
          </cell>
          <cell r="AQ3152" t="str">
            <v xml:space="preserve">Cement Concrete 1:2:4 using 20mm 'size of hard broken 
granite stone for all RCC works </v>
          </cell>
        </row>
        <row r="3153">
          <cell r="AO3153" t="str">
            <v>a</v>
          </cell>
          <cell r="AP3153" t="str">
            <v>a</v>
          </cell>
          <cell r="AQ3153" t="str">
            <v xml:space="preserve">Foundation and basement
</v>
          </cell>
          <cell r="AS3153" t="str">
            <v>Cum</v>
          </cell>
          <cell r="AU3153" t="str">
            <v>Cum</v>
          </cell>
          <cell r="AX3153" t="str">
            <v>Cum</v>
          </cell>
        </row>
        <row r="3155">
          <cell r="AO3155" t="str">
            <v>b</v>
          </cell>
          <cell r="AP3155" t="str">
            <v>b</v>
          </cell>
          <cell r="AQ3155" t="str">
            <v xml:space="preserve">In ground floor from basement.
(Up to 4.50m height above basement)
</v>
          </cell>
          <cell r="AS3155" t="str">
            <v>Cum</v>
          </cell>
          <cell r="AU3155" t="str">
            <v>Cum</v>
          </cell>
          <cell r="AX3155" t="str">
            <v>Cum</v>
          </cell>
        </row>
        <row r="3158">
          <cell r="AO3158">
            <v>6</v>
          </cell>
          <cell r="AP3158">
            <v>6</v>
          </cell>
          <cell r="AQ3158" t="str">
            <v xml:space="preserve">Providing form work for centering the soffits  of all 
reinforcement cement concrete surfaces </v>
          </cell>
        </row>
        <row r="3159">
          <cell r="AO3159" t="str">
            <v>a</v>
          </cell>
          <cell r="AP3159" t="str">
            <v>a</v>
          </cell>
          <cell r="AQ3159" t="str">
            <v xml:space="preserve"> Column footing , plinth beam,top tie beam 
</v>
          </cell>
          <cell r="AS3159" t="str">
            <v>Sqm</v>
          </cell>
          <cell r="AU3159" t="str">
            <v>Sqm</v>
          </cell>
          <cell r="AX3159" t="str">
            <v>Sqm</v>
          </cell>
        </row>
        <row r="3161">
          <cell r="AO3161" t="str">
            <v>b</v>
          </cell>
          <cell r="AP3161" t="str">
            <v>b</v>
          </cell>
          <cell r="AQ3161" t="str">
            <v xml:space="preserve">Rectangular beams and floor slabs,tie beams,lintels,landing slab,loft etc.,
</v>
          </cell>
          <cell r="AS3161" t="str">
            <v>Sqm</v>
          </cell>
          <cell r="AU3161" t="str">
            <v>Sqm</v>
          </cell>
          <cell r="AX3161" t="str">
            <v>Sqm</v>
          </cell>
        </row>
        <row r="3163">
          <cell r="AO3163" t="str">
            <v>c</v>
          </cell>
          <cell r="AP3163" t="str">
            <v>c</v>
          </cell>
          <cell r="AQ3163" t="str">
            <v xml:space="preserve"> Columns,Rateguard slab,curtain slab and Sunshades etc.,
</v>
          </cell>
          <cell r="AS3163" t="str">
            <v>Sqm</v>
          </cell>
          <cell r="AU3163" t="str">
            <v>Sqm</v>
          </cell>
          <cell r="AX3163" t="str">
            <v>Sqm</v>
          </cell>
        </row>
        <row r="3165">
          <cell r="AO3165">
            <v>7</v>
          </cell>
          <cell r="AP3165">
            <v>7</v>
          </cell>
          <cell r="AQ3165" t="str">
            <v>Supplying and fabricating and placing in position M.S. / RTS grills for reinforcement for all RCC works</v>
          </cell>
          <cell r="AS3165" t="str">
            <v>Qtl</v>
          </cell>
          <cell r="AU3165" t="str">
            <v>Qtl</v>
          </cell>
          <cell r="AX3165" t="str">
            <v>Qtl</v>
          </cell>
        </row>
        <row r="3167">
          <cell r="AO3167">
            <v>8</v>
          </cell>
          <cell r="AP3167">
            <v>8</v>
          </cell>
          <cell r="AQ3167" t="str">
            <v>Supplying and fixing (under lintel groove) cold rolled 
Rolling shutters of approved quality of 18 gauge</v>
          </cell>
          <cell r="AS3167" t="str">
            <v>Each</v>
          </cell>
          <cell r="AU3167" t="str">
            <v>No</v>
          </cell>
          <cell r="AX3167" t="str">
            <v>No</v>
          </cell>
        </row>
        <row r="3169">
          <cell r="AO3169">
            <v>9</v>
          </cell>
          <cell r="AP3169">
            <v>9</v>
          </cell>
          <cell r="AQ3169" t="str">
            <v xml:space="preserve">Supplying and fixing of steel AIR INLET Windows of size
 0.60 x 0.60m using  extruded angles( L-angle) </v>
          </cell>
          <cell r="AS3169" t="str">
            <v>Each</v>
          </cell>
          <cell r="AU3169" t="str">
            <v>Nos</v>
          </cell>
          <cell r="AX3169" t="str">
            <v>Nos</v>
          </cell>
        </row>
        <row r="3171">
          <cell r="AO3171">
            <v>10</v>
          </cell>
          <cell r="AP3171">
            <v>10</v>
          </cell>
          <cell r="AQ3171" t="str">
            <v xml:space="preserve">Supplying and fixing of steel N-Type VENTILATOR of size 
1.20m x 0.60m using  extruded angles( L-angle) </v>
          </cell>
          <cell r="AS3171" t="str">
            <v>Each</v>
          </cell>
          <cell r="AU3171" t="str">
            <v>Nos</v>
          </cell>
          <cell r="AX3171" t="str">
            <v>Nos</v>
          </cell>
        </row>
        <row r="3173">
          <cell r="AO3173">
            <v>11</v>
          </cell>
          <cell r="AP3173">
            <v>11</v>
          </cell>
          <cell r="AQ3173" t="str">
            <v>Floor finishing with Semi Polished Cuddappah slab over a 
coat of bitumen at the rate of 17 Kg / 10 sqm, over base concrete</v>
          </cell>
          <cell r="AS3173" t="str">
            <v>Sqm</v>
          </cell>
          <cell r="AU3173" t="str">
            <v>Sqm</v>
          </cell>
          <cell r="AX3173" t="str">
            <v>Sqm</v>
          </cell>
        </row>
        <row r="3175">
          <cell r="AO3175">
            <v>12</v>
          </cell>
          <cell r="AP3175">
            <v>12</v>
          </cell>
          <cell r="AQ3175" t="str">
            <v>Plastering with Cement Mortar 1:5 - 12mm thick</v>
          </cell>
          <cell r="AS3175" t="str">
            <v>Sqm</v>
          </cell>
          <cell r="AU3175" t="str">
            <v>Sqm</v>
          </cell>
          <cell r="AX3175" t="str">
            <v>Sqm</v>
          </cell>
        </row>
        <row r="3178">
          <cell r="AO3178">
            <v>13</v>
          </cell>
          <cell r="AP3178">
            <v>13</v>
          </cell>
          <cell r="AQ3178" t="str">
            <v>Supplying&amp; fixing in position M.S door  0.90m x 2.10m</v>
          </cell>
          <cell r="AS3178" t="str">
            <v>Each</v>
          </cell>
          <cell r="AU3178" t="str">
            <v>Nos</v>
          </cell>
          <cell r="AX3178" t="str">
            <v>Nos</v>
          </cell>
        </row>
        <row r="3180">
          <cell r="AO3180">
            <v>14</v>
          </cell>
          <cell r="AP3180">
            <v>14</v>
          </cell>
          <cell r="AQ3180" t="str">
            <v>Supplying and fixing in position of steel glazed windows 
size of 0.90 x 1.20m in 2 leaves</v>
          </cell>
          <cell r="AS3180" t="str">
            <v>Each</v>
          </cell>
          <cell r="AU3180" t="str">
            <v>Nos</v>
          </cell>
          <cell r="AX3180" t="str">
            <v>Nos</v>
          </cell>
        </row>
        <row r="3182">
          <cell r="AO3182">
            <v>15</v>
          </cell>
          <cell r="AP3182">
            <v>15</v>
          </cell>
          <cell r="AQ3182" t="str">
            <v>Labour charges for fabricating,hoisting and fixing in position 
pipe  purlins of available length</v>
          </cell>
        </row>
        <row r="3183">
          <cell r="AO3183" t="str">
            <v>A</v>
          </cell>
          <cell r="AP3183" t="str">
            <v>A</v>
          </cell>
          <cell r="AQ3183" t="str">
            <v xml:space="preserve">65mm dia M.S pipe purlin (126Rm)
</v>
          </cell>
          <cell r="AS3183" t="str">
            <v>Kg</v>
          </cell>
          <cell r="AU3183" t="str">
            <v>Kg</v>
          </cell>
          <cell r="AX3183" t="str">
            <v>Kg</v>
          </cell>
        </row>
        <row r="3184">
          <cell r="AO3184" t="str">
            <v>B</v>
          </cell>
          <cell r="AP3184" t="str">
            <v>B</v>
          </cell>
          <cell r="AQ3184" t="str">
            <v xml:space="preserve">40mm dia M.S. Pipe purlin (128Rm)
</v>
          </cell>
          <cell r="AS3184" t="str">
            <v>Kg</v>
          </cell>
          <cell r="AU3184" t="str">
            <v>Kg</v>
          </cell>
          <cell r="AX3184" t="str">
            <v>Kg</v>
          </cell>
        </row>
        <row r="3186">
          <cell r="AO3186">
            <v>16</v>
          </cell>
          <cell r="AP3186">
            <v>16</v>
          </cell>
          <cell r="AQ3186" t="str">
            <v>Labour charges for fabricating and erecting in position of 4 Nos of tubular trusses of 9m span</v>
          </cell>
          <cell r="AS3186" t="str">
            <v>Kg</v>
          </cell>
          <cell r="AU3186" t="str">
            <v>Kg</v>
          </cell>
          <cell r="AX3186" t="str">
            <v>Kg</v>
          </cell>
        </row>
        <row r="3188">
          <cell r="AO3188">
            <v>17</v>
          </cell>
          <cell r="AP3188">
            <v>17</v>
          </cell>
          <cell r="AQ3188" t="str">
            <v xml:space="preserve">Cement Concrete 1:2:4 using 20mm gauge  stone jelly </v>
          </cell>
          <cell r="AS3188" t="str">
            <v>Cum</v>
          </cell>
          <cell r="AU3188" t="str">
            <v>Cum</v>
          </cell>
          <cell r="AX3188" t="str">
            <v>Cum</v>
          </cell>
        </row>
        <row r="3190">
          <cell r="AO3190">
            <v>18</v>
          </cell>
          <cell r="AP3190">
            <v>18</v>
          </cell>
          <cell r="AQ3190" t="str">
            <v xml:space="preserve">Labour charges for  fabrication and erection of  6 Nos 
Steel 'Stanchion 3m, height </v>
          </cell>
          <cell r="AS3190" t="str">
            <v>Kg</v>
          </cell>
          <cell r="AU3190" t="str">
            <v>Kg</v>
          </cell>
          <cell r="AX3190" t="str">
            <v>Kg</v>
          </cell>
        </row>
        <row r="3192">
          <cell r="AO3192">
            <v>19</v>
          </cell>
          <cell r="AP3192">
            <v>19</v>
          </cell>
          <cell r="AQ3192" t="str">
            <v>Supplying and fixing in position of rain beating RCC jolly,
8cm thick in cement concrete 1:2:4 using 20mm stone</v>
          </cell>
          <cell r="AS3192" t="str">
            <v>Sqm</v>
          </cell>
          <cell r="AU3192" t="str">
            <v>Sqm</v>
          </cell>
          <cell r="AX3192" t="str">
            <v>Sqm</v>
          </cell>
        </row>
        <row r="3194">
          <cell r="AO3194">
            <v>20</v>
          </cell>
          <cell r="AP3194">
            <v>20</v>
          </cell>
          <cell r="AQ3194" t="str">
            <v xml:space="preserve">Labour charges for providing roofing with Asbestos Cement 
corrugated sheets </v>
          </cell>
          <cell r="AS3194" t="str">
            <v>Sqm</v>
          </cell>
          <cell r="AU3194" t="str">
            <v>Sqm</v>
          </cell>
          <cell r="AX3194" t="str">
            <v>Sqm</v>
          </cell>
        </row>
        <row r="3196">
          <cell r="AO3196">
            <v>21</v>
          </cell>
          <cell r="AP3196">
            <v>21</v>
          </cell>
          <cell r="AQ3196" t="str">
            <v>'White washing Two coats using best shell lime</v>
          </cell>
          <cell r="AS3196" t="str">
            <v>Sqm</v>
          </cell>
          <cell r="AU3196" t="str">
            <v>Sqm</v>
          </cell>
          <cell r="AX3196" t="str">
            <v>Sqm</v>
          </cell>
        </row>
        <row r="3198">
          <cell r="AO3198">
            <v>22</v>
          </cell>
          <cell r="AP3198">
            <v>22</v>
          </cell>
          <cell r="AQ3198" t="str">
            <v>Colour washing Two coats using best shell lime</v>
          </cell>
          <cell r="AS3198" t="str">
            <v>Sqm</v>
          </cell>
          <cell r="AU3198" t="str">
            <v>Sqm</v>
          </cell>
          <cell r="AX3198" t="str">
            <v>Sqm</v>
          </cell>
        </row>
      </sheetData>
      <sheetData sheetId="32"/>
      <sheetData sheetId="33"/>
      <sheetData sheetId="34"/>
      <sheetData sheetId="35"/>
      <sheetData sheetId="36"/>
      <sheetData sheetId="37"/>
      <sheetData sheetId="38"/>
      <sheetData sheetId="39"/>
      <sheetData sheetId="40"/>
      <sheetData sheetId="41"/>
      <sheetData sheetId="4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Data "/>
      <sheetName val="Detailed Estimate(150sbc) (3)"/>
      <sheetName val="Detailed Estimate(100sbc) (2)"/>
      <sheetName val="Chart2"/>
      <sheetName val="Chart1"/>
      <sheetName val="Chart3"/>
      <sheetName val="Macro1"/>
      <sheetName val="ABSTRACT"/>
      <sheetName val="Detailed Estimate(200sbc)"/>
      <sheetName val="large icon estimate "/>
      <sheetName val="Detailed  estimate"/>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Materials"/>
      <sheetName val="Data"/>
      <sheetName val="ABSTRACT"/>
      <sheetName val="Detailed Estimate"/>
      <sheetName val="Drawing"/>
      <sheetName val="Comp Stt (M)"/>
      <sheetName val="Comp Stt (T) "/>
      <sheetName val="Comp Stt (D)"/>
      <sheetName val="Tend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1 (2)"/>
      <sheetName val="sheet1 (3)"/>
      <sheetName val="sheet1 (4)"/>
      <sheetName val="sheet1 (5)"/>
      <sheetName val="sheet1 (6)"/>
      <sheetName val="alld"/>
      <sheetName val="sheet1 (7)"/>
      <sheetName val="Constant ADE"/>
      <sheetName val="St.data all"/>
      <sheetName val="lead"/>
      <sheetName val="data"/>
      <sheetName val="ANNATHANAM VELLA PILLAYAR"/>
      <sheetName val="ABS ANNATHANAM"/>
      <sheetName val="VC toilet"/>
      <sheetName val="ToiletAbs"/>
      <sheetName val="anna.sp.rep"/>
      <sheetName val="restroom"/>
      <sheetName val="rest.Abs (2)"/>
      <sheetName val="sevarthy.Est (2)"/>
      <sheetName val="sevarthyf.Abs (2)"/>
      <sheetName val="sevarthy.sp.rep (2)"/>
      <sheetName val="eletric"/>
      <sheetName val="eletric.abs (2)"/>
      <sheetName val="eletr.sp.rep (4)"/>
      <sheetName val="Off face"/>
      <sheetName val="stone mandapam (2)"/>
      <sheetName val="Sheet2 (4)"/>
      <sheetName val="stone mandapam"/>
      <sheetName val="Sheet2 (2)"/>
      <sheetName val="Sheet3 (2)"/>
      <sheetName val="sp.rep(4)"/>
      <sheetName val=". sp.rep (3)"/>
      <sheetName val=". sp.rep (2)"/>
      <sheetName val="THIRUTHALAI mathil"/>
      <sheetName val="THIRUTHALAI mathil (2)"/>
      <sheetName val="THIRUTHALAI mathil (3)"/>
      <sheetName val="Madhil.abs"/>
      <sheetName val="Madhil.abs (2)"/>
      <sheetName val="Madhil.abs (3)"/>
      <sheetName val="FM.Est"/>
      <sheetName val="FM.Abs"/>
      <sheetName val="FM.sp.rep  (2)"/>
      <sheetName val=". sp.rep"/>
      <sheetName val="Pra flo Est (2)"/>
      <sheetName val="Pra Flo Abs  (2)"/>
      <sheetName val="Pra FloSp.rep  (2)"/>
      <sheetName val="Pra face   (2)"/>
      <sheetName val=" face"/>
      <sheetName val="FM face  "/>
      <sheetName val="9graha agaram"/>
      <sheetName val="9graha abs (2)"/>
      <sheetName val="new nava.sp.rep (2)"/>
      <sheetName val="(2)"/>
      <sheetName val="new Bhai est"/>
      <sheetName val="abs (3)"/>
      <sheetName val=".sp.rep (3)"/>
      <sheetName val="new bai face"/>
      <sheetName val="Chandi .est"/>
      <sheetName val="Chandi.abs"/>
      <sheetName val="Chandi.sp.rep"/>
      <sheetName val="data (2)"/>
      <sheetName val="ABST"/>
      <sheetName val="kulithalai"/>
      <sheetName val="Sub .abs"/>
      <sheetName val="Sub.sp.rep"/>
      <sheetName val="Sub face"/>
      <sheetName val="poonthali,brahambi"/>
      <sheetName val=".abs"/>
      <sheetName val="sp.rep"/>
      <sheetName val="GajLakh face"/>
      <sheetName val="baghav-corr"/>
      <sheetName val="Swamy  .abs"/>
      <sheetName val="Swamy .sp.rep"/>
      <sheetName val="Swamy face"/>
      <sheetName val="Amman .est"/>
      <sheetName val="Amman  .abs"/>
      <sheetName val="newsub .sp.rep (2)"/>
      <sheetName val="new sub  face (2)"/>
      <sheetName val="Raja.gop.Est (2)"/>
      <sheetName val="Raja.gop.abs "/>
      <sheetName val="Raja .sp.rep"/>
      <sheetName val="Raj Go face"/>
      <sheetName val="Chandran.est"/>
      <sheetName val="Chandran.abs"/>
      <sheetName val="Chandran .sp.rep"/>
      <sheetName val="ChandranVin face"/>
      <sheetName val="Front arch est"/>
      <sheetName val="abs"/>
      <sheetName val=".sp.rep"/>
      <sheetName val="Front arch face"/>
      <sheetName val="Thimachi"/>
      <sheetName val="Sheet2 (3)"/>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75"/>
  <sheetViews>
    <sheetView tabSelected="1" topLeftCell="A55" zoomScale="70" zoomScaleNormal="70" workbookViewId="0">
      <selection activeCell="N12" sqref="N12"/>
    </sheetView>
  </sheetViews>
  <sheetFormatPr defaultColWidth="9.109375" defaultRowHeight="14.4" x14ac:dyDescent="0.3"/>
  <cols>
    <col min="1" max="1" width="9.109375" style="1"/>
    <col min="2" max="2" width="18.88671875" style="1" customWidth="1"/>
    <col min="3" max="3" width="9.109375" style="1"/>
    <col min="4" max="4" width="55.33203125" style="13" customWidth="1"/>
    <col min="5" max="5" width="12.6640625" style="1" customWidth="1"/>
    <col min="6" max="6" width="14.6640625" style="1" customWidth="1"/>
    <col min="7" max="7" width="31.5546875" style="1" customWidth="1"/>
    <col min="8" max="16384" width="9.109375" style="1"/>
  </cols>
  <sheetData>
    <row r="1" spans="1:14" x14ac:dyDescent="0.3">
      <c r="A1" s="261" t="s">
        <v>318</v>
      </c>
      <c r="B1" s="261"/>
      <c r="C1" s="261"/>
      <c r="D1" s="261"/>
      <c r="E1" s="261"/>
      <c r="F1" s="261"/>
      <c r="G1" s="261"/>
    </row>
    <row r="2" spans="1:14" ht="31.2" customHeight="1" x14ac:dyDescent="0.3">
      <c r="A2" s="261"/>
      <c r="B2" s="261"/>
      <c r="C2" s="261"/>
      <c r="D2" s="261"/>
      <c r="E2" s="261"/>
      <c r="F2" s="261"/>
      <c r="G2" s="261"/>
    </row>
    <row r="3" spans="1:14" ht="21" x14ac:dyDescent="0.3">
      <c r="A3" s="4"/>
      <c r="B3" s="4"/>
      <c r="C3" s="4"/>
      <c r="D3" s="211" t="s">
        <v>306</v>
      </c>
      <c r="E3" s="4"/>
      <c r="F3" s="4"/>
      <c r="G3" s="4"/>
    </row>
    <row r="4" spans="1:14" ht="30" customHeight="1" x14ac:dyDescent="0.3">
      <c r="A4" s="3" t="s">
        <v>78</v>
      </c>
      <c r="B4" s="3" t="s">
        <v>302</v>
      </c>
      <c r="C4" s="3" t="s">
        <v>79</v>
      </c>
      <c r="D4" s="33" t="s">
        <v>2</v>
      </c>
      <c r="E4" s="3" t="s">
        <v>41</v>
      </c>
      <c r="F4" s="3" t="s">
        <v>80</v>
      </c>
      <c r="G4" s="3" t="s">
        <v>42</v>
      </c>
    </row>
    <row r="5" spans="1:14" ht="30" customHeight="1" x14ac:dyDescent="0.3">
      <c r="A5" s="3"/>
      <c r="B5" s="3"/>
      <c r="C5" s="3"/>
      <c r="D5" s="33"/>
      <c r="E5" s="3"/>
      <c r="F5" s="3"/>
      <c r="G5" s="3"/>
    </row>
    <row r="6" spans="1:14" ht="78.599999999999994" customHeight="1" x14ac:dyDescent="0.3">
      <c r="A6" s="4">
        <v>1</v>
      </c>
      <c r="B6" s="3">
        <v>21</v>
      </c>
      <c r="C6" s="4" t="s">
        <v>321</v>
      </c>
      <c r="D6" s="235" t="s">
        <v>371</v>
      </c>
      <c r="E6" s="58">
        <f>DATA2!G18</f>
        <v>7929.537966971021</v>
      </c>
      <c r="F6" s="4" t="s">
        <v>321</v>
      </c>
      <c r="G6" s="58">
        <f>B6*E6</f>
        <v>166520.29730639144</v>
      </c>
    </row>
    <row r="7" spans="1:14" ht="78.599999999999994" customHeight="1" x14ac:dyDescent="0.3">
      <c r="A7" s="4">
        <v>2</v>
      </c>
      <c r="B7" s="3">
        <v>280</v>
      </c>
      <c r="C7" s="4" t="s">
        <v>322</v>
      </c>
      <c r="D7" s="236" t="s">
        <v>370</v>
      </c>
      <c r="E7" s="58">
        <f>DATA2!G31</f>
        <v>259.10000000000002</v>
      </c>
      <c r="F7" s="4" t="s">
        <v>322</v>
      </c>
      <c r="G7" s="58">
        <f>B7*E7</f>
        <v>72548</v>
      </c>
    </row>
    <row r="8" spans="1:14" ht="115.2" customHeight="1" x14ac:dyDescent="0.3">
      <c r="A8" s="4">
        <v>3</v>
      </c>
      <c r="B8" s="3">
        <v>280</v>
      </c>
      <c r="C8" s="4" t="s">
        <v>322</v>
      </c>
      <c r="D8" s="237" t="s">
        <v>360</v>
      </c>
      <c r="E8" s="58">
        <f>DATA2!G58</f>
        <v>91.800000000000011</v>
      </c>
      <c r="F8" s="4" t="s">
        <v>322</v>
      </c>
      <c r="G8" s="58">
        <f>B8*E8</f>
        <v>25704.000000000004</v>
      </c>
    </row>
    <row r="9" spans="1:14" ht="115.2" customHeight="1" x14ac:dyDescent="0.3">
      <c r="A9" s="4">
        <v>4</v>
      </c>
      <c r="B9" s="3">
        <v>280</v>
      </c>
      <c r="C9" s="4" t="s">
        <v>322</v>
      </c>
      <c r="D9" s="238" t="s">
        <v>363</v>
      </c>
      <c r="E9" s="58">
        <f>DATA2!G59</f>
        <v>75.05</v>
      </c>
      <c r="F9" s="4" t="s">
        <v>322</v>
      </c>
      <c r="G9" s="58">
        <f t="shared" ref="G9" si="0">B9*E9</f>
        <v>21014</v>
      </c>
    </row>
    <row r="10" spans="1:14" ht="173.4" customHeight="1" x14ac:dyDescent="0.3">
      <c r="A10" s="4">
        <v>5</v>
      </c>
      <c r="B10" s="3">
        <v>20</v>
      </c>
      <c r="C10" s="4" t="s">
        <v>357</v>
      </c>
      <c r="D10" s="239" t="s">
        <v>372</v>
      </c>
      <c r="E10" s="58">
        <f>DATA2!G75</f>
        <v>464.3</v>
      </c>
      <c r="F10" s="184" t="s">
        <v>357</v>
      </c>
      <c r="G10" s="184">
        <f>B10*E10</f>
        <v>9286</v>
      </c>
      <c r="H10" s="207"/>
      <c r="I10" s="207"/>
    </row>
    <row r="11" spans="1:14" ht="79.8" customHeight="1" x14ac:dyDescent="0.3">
      <c r="A11" s="263" t="s">
        <v>358</v>
      </c>
      <c r="B11" s="264"/>
      <c r="C11" s="264"/>
      <c r="D11" s="264"/>
      <c r="E11" s="264"/>
      <c r="F11" s="264"/>
      <c r="G11" s="184">
        <f>SUM(G6:G10)</f>
        <v>295072.29730639147</v>
      </c>
      <c r="H11" s="207"/>
      <c r="I11" s="207"/>
      <c r="J11" s="265">
        <f>G11-G9-G8-G7</f>
        <v>175806.29730639147</v>
      </c>
      <c r="K11" s="266"/>
      <c r="L11" s="266"/>
      <c r="M11" s="266"/>
      <c r="N11" s="1">
        <f>J11/350</f>
        <v>502.30370658968991</v>
      </c>
    </row>
    <row r="12" spans="1:14" x14ac:dyDescent="0.3">
      <c r="A12" s="4"/>
      <c r="B12" s="3"/>
      <c r="C12" s="4"/>
      <c r="D12" s="33"/>
      <c r="E12" s="4"/>
      <c r="F12" s="4"/>
      <c r="G12" s="4"/>
    </row>
    <row r="13" spans="1:14" ht="129.6" x14ac:dyDescent="0.3">
      <c r="A13" s="4">
        <v>5</v>
      </c>
      <c r="B13" s="3"/>
      <c r="C13" s="4"/>
      <c r="D13" s="212" t="s">
        <v>323</v>
      </c>
      <c r="E13" s="4"/>
      <c r="F13" s="4"/>
      <c r="G13" s="4"/>
    </row>
    <row r="14" spans="1:14" x14ac:dyDescent="0.3">
      <c r="A14" s="4"/>
      <c r="B14" s="3"/>
      <c r="C14" s="4"/>
      <c r="D14" s="172"/>
      <c r="E14" s="4"/>
      <c r="F14" s="4"/>
      <c r="G14" s="4"/>
    </row>
    <row r="15" spans="1:14" s="176" customFormat="1" x14ac:dyDescent="0.3">
      <c r="A15" s="173"/>
      <c r="B15" s="174"/>
      <c r="C15" s="173"/>
      <c r="D15" s="175"/>
      <c r="E15" s="173"/>
      <c r="F15" s="173"/>
      <c r="G15" s="173"/>
    </row>
    <row r="16" spans="1:14" ht="36.75" customHeight="1" x14ac:dyDescent="0.3">
      <c r="A16" s="4">
        <v>1</v>
      </c>
      <c r="B16" s="5">
        <f>DETAILED!O16</f>
        <v>3672</v>
      </c>
      <c r="C16" s="4" t="s">
        <v>81</v>
      </c>
      <c r="D16" s="6" t="s">
        <v>7</v>
      </c>
      <c r="E16" s="58">
        <f>DATA!H13</f>
        <v>2.6465590484282071</v>
      </c>
      <c r="F16" s="4" t="s">
        <v>299</v>
      </c>
      <c r="G16" s="58">
        <f>B16*E16</f>
        <v>9718.1648258283767</v>
      </c>
    </row>
    <row r="17" spans="1:7" ht="15" customHeight="1" x14ac:dyDescent="0.3">
      <c r="A17" s="4" t="s">
        <v>11</v>
      </c>
      <c r="B17" s="5"/>
      <c r="C17" s="4"/>
      <c r="D17" s="6"/>
      <c r="E17" s="58"/>
      <c r="F17" s="4"/>
      <c r="G17" s="58"/>
    </row>
    <row r="18" spans="1:7" ht="43.2" x14ac:dyDescent="0.3">
      <c r="A18" s="4">
        <v>2</v>
      </c>
      <c r="B18" s="4" t="e">
        <f>DETAILED!O18</f>
        <v>#REF!</v>
      </c>
      <c r="C18" s="4" t="s">
        <v>81</v>
      </c>
      <c r="D18" s="6" t="s">
        <v>82</v>
      </c>
      <c r="E18" s="58">
        <f>DATA!H18</f>
        <v>48.864910790144435</v>
      </c>
      <c r="F18" s="4" t="s">
        <v>299</v>
      </c>
      <c r="G18" s="58" t="e">
        <f>B18*E18</f>
        <v>#REF!</v>
      </c>
    </row>
    <row r="19" spans="1:7" x14ac:dyDescent="0.3">
      <c r="A19" s="4" t="s">
        <v>11</v>
      </c>
      <c r="B19" s="4"/>
      <c r="C19" s="4"/>
      <c r="D19" s="6"/>
      <c r="E19" s="4"/>
      <c r="F19" s="4"/>
      <c r="G19" s="4"/>
    </row>
    <row r="20" spans="1:7" ht="28.8" x14ac:dyDescent="0.3">
      <c r="A20" s="4">
        <v>3</v>
      </c>
      <c r="B20" s="4" t="e">
        <f>DETAILED!O20</f>
        <v>#REF!</v>
      </c>
      <c r="C20" s="4" t="s">
        <v>81</v>
      </c>
      <c r="D20" s="6" t="s">
        <v>36</v>
      </c>
      <c r="E20" s="58">
        <f>DATA!H27</f>
        <v>145.72359105069384</v>
      </c>
      <c r="F20" s="4" t="s">
        <v>299</v>
      </c>
      <c r="G20" s="58" t="e">
        <f>B20*E20</f>
        <v>#REF!</v>
      </c>
    </row>
    <row r="21" spans="1:7" x14ac:dyDescent="0.3">
      <c r="A21" s="4" t="s">
        <v>11</v>
      </c>
      <c r="B21" s="4"/>
      <c r="C21" s="4"/>
      <c r="D21" s="6"/>
      <c r="E21" s="4"/>
      <c r="F21" s="4"/>
      <c r="G21" s="4"/>
    </row>
    <row r="22" spans="1:7" ht="86.4" x14ac:dyDescent="0.3">
      <c r="A22" s="4">
        <v>4</v>
      </c>
      <c r="B22" s="4">
        <f>DETAILED!O22</f>
        <v>637.5</v>
      </c>
      <c r="C22" s="4" t="s">
        <v>81</v>
      </c>
      <c r="D22" s="6" t="s">
        <v>275</v>
      </c>
      <c r="E22" s="58">
        <f>DATA!H49</f>
        <v>247.55026904559614</v>
      </c>
      <c r="F22" s="4" t="s">
        <v>299</v>
      </c>
      <c r="G22" s="58">
        <f>B22*E22</f>
        <v>157813.29651656753</v>
      </c>
    </row>
    <row r="23" spans="1:7" x14ac:dyDescent="0.3">
      <c r="A23" s="4"/>
      <c r="B23" s="4"/>
      <c r="C23" s="4"/>
      <c r="D23" s="6"/>
      <c r="E23" s="4"/>
      <c r="F23" s="4"/>
      <c r="G23" s="4"/>
    </row>
    <row r="24" spans="1:7" ht="86.4" x14ac:dyDescent="0.3">
      <c r="A24" s="4">
        <v>5</v>
      </c>
      <c r="B24" s="4">
        <f>DETAILED!O24</f>
        <v>95.625</v>
      </c>
      <c r="C24" s="4" t="s">
        <v>81</v>
      </c>
      <c r="D24" s="6" t="s">
        <v>276</v>
      </c>
      <c r="E24" s="58">
        <f>E22</f>
        <v>247.55026904559614</v>
      </c>
      <c r="F24" s="4" t="s">
        <v>299</v>
      </c>
      <c r="G24" s="58">
        <f>B24*E24</f>
        <v>23671.994477485132</v>
      </c>
    </row>
    <row r="25" spans="1:7" x14ac:dyDescent="0.3">
      <c r="A25" s="4"/>
      <c r="B25" s="4"/>
      <c r="C25" s="4"/>
      <c r="D25" s="6"/>
      <c r="E25" s="4"/>
      <c r="F25" s="4"/>
      <c r="G25" s="4"/>
    </row>
    <row r="26" spans="1:7" ht="86.4" x14ac:dyDescent="0.3">
      <c r="A26" s="4">
        <v>6</v>
      </c>
      <c r="B26" s="4">
        <f>DETAILED!O26</f>
        <v>900</v>
      </c>
      <c r="C26" s="4" t="s">
        <v>81</v>
      </c>
      <c r="D26" s="6" t="s">
        <v>277</v>
      </c>
      <c r="E26" s="58">
        <f>E24</f>
        <v>247.55026904559614</v>
      </c>
      <c r="F26" s="4" t="s">
        <v>299</v>
      </c>
      <c r="G26" s="58">
        <f>B26*E26</f>
        <v>222795.24214103652</v>
      </c>
    </row>
    <row r="27" spans="1:7" x14ac:dyDescent="0.3">
      <c r="A27" s="4"/>
      <c r="B27" s="4"/>
      <c r="C27" s="4"/>
      <c r="D27" s="6"/>
      <c r="E27" s="4"/>
      <c r="F27" s="4"/>
      <c r="G27" s="4"/>
    </row>
    <row r="28" spans="1:7" ht="86.4" x14ac:dyDescent="0.3">
      <c r="A28" s="4">
        <v>7</v>
      </c>
      <c r="B28" s="4">
        <f>DETAILED!O28</f>
        <v>592.875</v>
      </c>
      <c r="C28" s="4" t="s">
        <v>81</v>
      </c>
      <c r="D28" s="6" t="s">
        <v>278</v>
      </c>
      <c r="E28" s="58">
        <f>E26</f>
        <v>247.55026904559614</v>
      </c>
      <c r="F28" s="4" t="s">
        <v>299</v>
      </c>
      <c r="G28" s="58">
        <f>B28*E28</f>
        <v>146766.36576040782</v>
      </c>
    </row>
    <row r="29" spans="1:7" x14ac:dyDescent="0.3">
      <c r="A29" s="4"/>
      <c r="B29" s="4"/>
      <c r="C29" s="4"/>
      <c r="D29" s="6"/>
      <c r="E29" s="4"/>
      <c r="F29" s="4"/>
      <c r="G29" s="58"/>
    </row>
    <row r="30" spans="1:7" ht="72" x14ac:dyDescent="0.3">
      <c r="A30" s="4">
        <v>8</v>
      </c>
      <c r="B30" s="4">
        <f>DETAILED!O30</f>
        <v>1125</v>
      </c>
      <c r="C30" s="4" t="s">
        <v>81</v>
      </c>
      <c r="D30" s="6" t="s">
        <v>279</v>
      </c>
      <c r="E30" s="58">
        <f>E28</f>
        <v>247.55026904559614</v>
      </c>
      <c r="F30" s="4" t="s">
        <v>299</v>
      </c>
      <c r="G30" s="58">
        <f>B30*E30</f>
        <v>278494.05267629563</v>
      </c>
    </row>
    <row r="31" spans="1:7" x14ac:dyDescent="0.3">
      <c r="A31" s="4"/>
      <c r="B31" s="4"/>
      <c r="C31" s="4"/>
      <c r="D31" s="6"/>
      <c r="E31" s="4"/>
      <c r="F31" s="4"/>
      <c r="G31" s="4"/>
    </row>
    <row r="32" spans="1:7" ht="72" x14ac:dyDescent="0.3">
      <c r="A32" s="4">
        <v>9</v>
      </c>
      <c r="B32" s="4">
        <f>DETAILED!O32</f>
        <v>1305.5</v>
      </c>
      <c r="C32" s="4" t="s">
        <v>81</v>
      </c>
      <c r="D32" s="6" t="s">
        <v>280</v>
      </c>
      <c r="E32" s="58">
        <f>E30</f>
        <v>247.55026904559614</v>
      </c>
      <c r="F32" s="4" t="s">
        <v>299</v>
      </c>
      <c r="G32" s="58">
        <f>B32*E32</f>
        <v>323176.87623902573</v>
      </c>
    </row>
    <row r="33" spans="1:7" x14ac:dyDescent="0.3">
      <c r="A33" s="4"/>
      <c r="B33" s="4"/>
      <c r="C33" s="4"/>
      <c r="D33" s="6"/>
      <c r="E33" s="4"/>
      <c r="F33" s="4"/>
      <c r="G33" s="58"/>
    </row>
    <row r="34" spans="1:7" ht="28.8" x14ac:dyDescent="0.3">
      <c r="A34" s="4">
        <v>10</v>
      </c>
      <c r="B34" s="4">
        <f>DETAILED!O34</f>
        <v>1305.5</v>
      </c>
      <c r="C34" s="4" t="s">
        <v>81</v>
      </c>
      <c r="D34" s="6" t="s">
        <v>49</v>
      </c>
      <c r="E34" s="58">
        <f>DATA!H64</f>
        <v>107.26989521382043</v>
      </c>
      <c r="F34" s="4" t="s">
        <v>299</v>
      </c>
      <c r="G34" s="58">
        <f>B34*E34</f>
        <v>140040.84820164257</v>
      </c>
    </row>
    <row r="35" spans="1:7" x14ac:dyDescent="0.3">
      <c r="A35" s="4"/>
      <c r="B35" s="4"/>
      <c r="C35" s="4"/>
      <c r="D35" s="6"/>
      <c r="E35" s="4"/>
      <c r="F35" s="4"/>
      <c r="G35" s="58"/>
    </row>
    <row r="36" spans="1:7" ht="72" x14ac:dyDescent="0.3">
      <c r="A36" s="4">
        <v>11</v>
      </c>
      <c r="B36" s="4">
        <f>DETAILED!O36</f>
        <v>174.75</v>
      </c>
      <c r="C36" s="4" t="s">
        <v>81</v>
      </c>
      <c r="D36" s="6" t="s">
        <v>281</v>
      </c>
      <c r="E36" s="58">
        <f>DATA!H75</f>
        <v>182.69187199093741</v>
      </c>
      <c r="F36" s="4" t="s">
        <v>299</v>
      </c>
      <c r="G36" s="58">
        <f>B36*E36</f>
        <v>31925.404630416313</v>
      </c>
    </row>
    <row r="37" spans="1:7" x14ac:dyDescent="0.3">
      <c r="A37" s="4"/>
      <c r="B37" s="4"/>
      <c r="C37" s="4"/>
      <c r="D37" s="6"/>
      <c r="E37" s="4"/>
      <c r="F37" s="4"/>
      <c r="G37" s="4"/>
    </row>
    <row r="38" spans="1:7" ht="28.8" x14ac:dyDescent="0.3">
      <c r="A38" s="4">
        <v>12</v>
      </c>
      <c r="B38" s="7">
        <f>DETAILED!O40</f>
        <v>873.75</v>
      </c>
      <c r="C38" s="4" t="s">
        <v>293</v>
      </c>
      <c r="D38" s="22" t="s">
        <v>32</v>
      </c>
      <c r="E38" s="58">
        <f>DATA!I88</f>
        <v>23.327137546468403</v>
      </c>
      <c r="F38" s="4" t="s">
        <v>300</v>
      </c>
      <c r="G38" s="58">
        <f>B38*E38</f>
        <v>20382.086431226766</v>
      </c>
    </row>
    <row r="39" spans="1:7" x14ac:dyDescent="0.3">
      <c r="A39" s="4"/>
      <c r="B39" s="7"/>
      <c r="C39" s="4"/>
      <c r="D39" s="22"/>
      <c r="E39" s="4"/>
      <c r="F39" s="4"/>
      <c r="G39" s="58"/>
    </row>
    <row r="40" spans="1:7" x14ac:dyDescent="0.3">
      <c r="A40" s="4"/>
      <c r="B40" s="7"/>
      <c r="C40" s="4"/>
      <c r="D40" s="22"/>
      <c r="E40" s="4"/>
      <c r="F40" s="4"/>
      <c r="G40" s="58"/>
    </row>
    <row r="41" spans="1:7" ht="28.8" x14ac:dyDescent="0.3">
      <c r="A41" s="4">
        <v>13</v>
      </c>
      <c r="B41" s="7">
        <f>DETAILED!O44</f>
        <v>1350</v>
      </c>
      <c r="C41" s="4" t="s">
        <v>293</v>
      </c>
      <c r="D41" s="22" t="s">
        <v>44</v>
      </c>
      <c r="E41" s="58">
        <f>E38</f>
        <v>23.327137546468403</v>
      </c>
      <c r="F41" s="4" t="s">
        <v>300</v>
      </c>
      <c r="G41" s="58">
        <f>B41*E41</f>
        <v>31491.635687732345</v>
      </c>
    </row>
    <row r="42" spans="1:7" x14ac:dyDescent="0.3">
      <c r="A42" s="4"/>
      <c r="B42" s="7" t="s">
        <v>11</v>
      </c>
      <c r="C42" s="4"/>
      <c r="D42" s="22"/>
      <c r="E42" s="4"/>
      <c r="F42" s="4"/>
      <c r="G42" s="58"/>
    </row>
    <row r="43" spans="1:7" x14ac:dyDescent="0.3">
      <c r="A43" s="4"/>
      <c r="B43" s="7"/>
      <c r="C43" s="4"/>
      <c r="D43" s="22"/>
      <c r="E43" s="4"/>
      <c r="F43" s="4"/>
      <c r="G43" s="58"/>
    </row>
    <row r="44" spans="1:7" ht="28.8" x14ac:dyDescent="0.3">
      <c r="A44" s="4">
        <v>14</v>
      </c>
      <c r="B44" s="7">
        <f>DETAILED!O47</f>
        <v>2611</v>
      </c>
      <c r="C44" s="4" t="s">
        <v>293</v>
      </c>
      <c r="D44" s="22" t="s">
        <v>34</v>
      </c>
      <c r="E44" s="58">
        <f>DATA!I100</f>
        <v>26.710037174721194</v>
      </c>
      <c r="F44" s="4" t="s">
        <v>300</v>
      </c>
      <c r="G44" s="58">
        <f>B44*E44</f>
        <v>69739.907063197039</v>
      </c>
    </row>
    <row r="45" spans="1:7" x14ac:dyDescent="0.3">
      <c r="A45" s="4"/>
      <c r="B45" s="7"/>
      <c r="C45" s="4"/>
      <c r="D45" s="22"/>
      <c r="E45" s="4"/>
      <c r="F45" s="4"/>
      <c r="G45" s="58"/>
    </row>
    <row r="46" spans="1:7" x14ac:dyDescent="0.3">
      <c r="A46" s="4"/>
      <c r="B46" s="7"/>
      <c r="C46" s="4"/>
      <c r="D46" s="22"/>
      <c r="E46" s="4"/>
      <c r="F46" s="4"/>
      <c r="G46" s="58"/>
    </row>
    <row r="47" spans="1:7" ht="28.8" x14ac:dyDescent="0.3">
      <c r="A47" s="4">
        <v>15</v>
      </c>
      <c r="B47" s="68">
        <f>DETAILED!O50</f>
        <v>169.715</v>
      </c>
      <c r="C47" s="4" t="s">
        <v>81</v>
      </c>
      <c r="D47" s="22" t="s">
        <v>64</v>
      </c>
      <c r="E47" s="58">
        <f>DATA!I119</f>
        <v>242.34200743494424</v>
      </c>
      <c r="F47" s="4" t="s">
        <v>299</v>
      </c>
      <c r="G47" s="58">
        <f>B47*E47</f>
        <v>41129.07379182156</v>
      </c>
    </row>
    <row r="48" spans="1:7" x14ac:dyDescent="0.3">
      <c r="A48" s="4"/>
      <c r="B48" s="7"/>
      <c r="C48" s="4"/>
      <c r="D48" s="22"/>
      <c r="E48" s="4"/>
      <c r="F48" s="4"/>
      <c r="G48" s="4"/>
    </row>
    <row r="49" spans="1:7" ht="28.8" x14ac:dyDescent="0.3">
      <c r="A49" s="4">
        <v>16</v>
      </c>
      <c r="B49" s="4">
        <f>DETAILED!O52</f>
        <v>17</v>
      </c>
      <c r="C49" s="4" t="s">
        <v>31</v>
      </c>
      <c r="D49" s="6" t="s">
        <v>61</v>
      </c>
      <c r="E49" s="4">
        <f>DATA!G127</f>
        <v>30000</v>
      </c>
      <c r="F49" s="4" t="s">
        <v>65</v>
      </c>
      <c r="G49" s="4">
        <f>B49*E49</f>
        <v>510000</v>
      </c>
    </row>
    <row r="50" spans="1:7" x14ac:dyDescent="0.3">
      <c r="A50" s="4"/>
      <c r="B50" s="4"/>
      <c r="C50" s="4"/>
      <c r="D50" s="6"/>
      <c r="E50" s="4"/>
      <c r="F50" s="4"/>
      <c r="G50" s="4"/>
    </row>
    <row r="51" spans="1:7" x14ac:dyDescent="0.3">
      <c r="A51" s="4">
        <v>17</v>
      </c>
      <c r="B51" s="4">
        <f>DETAILED!O54</f>
        <v>90</v>
      </c>
      <c r="C51" s="4" t="s">
        <v>47</v>
      </c>
      <c r="D51" s="6" t="s">
        <v>62</v>
      </c>
      <c r="E51" s="4">
        <f>DATA!G129</f>
        <v>1800</v>
      </c>
      <c r="F51" s="4" t="s">
        <v>51</v>
      </c>
      <c r="G51" s="4">
        <f>B51*E51</f>
        <v>162000</v>
      </c>
    </row>
    <row r="52" spans="1:7" x14ac:dyDescent="0.3">
      <c r="A52" s="4"/>
      <c r="B52" s="4"/>
      <c r="C52" s="4"/>
      <c r="D52" s="6"/>
      <c r="E52" s="4"/>
      <c r="F52" s="4"/>
      <c r="G52" s="4"/>
    </row>
    <row r="53" spans="1:7" x14ac:dyDescent="0.3">
      <c r="A53" s="4">
        <v>18</v>
      </c>
      <c r="B53" s="4">
        <f>DETAILED!O56</f>
        <v>90</v>
      </c>
      <c r="C53" s="4" t="s">
        <v>47</v>
      </c>
      <c r="D53" s="6" t="s">
        <v>63</v>
      </c>
      <c r="E53" s="4">
        <f>DATA!G131</f>
        <v>3600</v>
      </c>
      <c r="F53" s="4" t="s">
        <v>51</v>
      </c>
      <c r="G53" s="4">
        <f>B53*E53</f>
        <v>324000</v>
      </c>
    </row>
    <row r="54" spans="1:7" x14ac:dyDescent="0.3">
      <c r="A54" s="4"/>
      <c r="B54" s="4"/>
      <c r="C54" s="4"/>
      <c r="D54" s="6"/>
      <c r="E54" s="4"/>
      <c r="F54" s="4"/>
      <c r="G54" s="4"/>
    </row>
    <row r="55" spans="1:7" ht="43.2" x14ac:dyDescent="0.3">
      <c r="A55" s="4">
        <v>19</v>
      </c>
      <c r="B55" s="4" t="s">
        <v>11</v>
      </c>
      <c r="C55" s="4"/>
      <c r="D55" s="6" t="s">
        <v>316</v>
      </c>
      <c r="E55" s="4"/>
      <c r="F55" s="4"/>
      <c r="G55" s="4"/>
    </row>
    <row r="56" spans="1:7" x14ac:dyDescent="0.3">
      <c r="A56" s="4" t="s">
        <v>154</v>
      </c>
      <c r="B56" s="4">
        <f>DETAILED!O59</f>
        <v>510</v>
      </c>
      <c r="C56" s="4" t="s">
        <v>293</v>
      </c>
      <c r="D56" s="6" t="s">
        <v>283</v>
      </c>
      <c r="E56" s="58">
        <f>DATA!I156</f>
        <v>79.804832713754649</v>
      </c>
      <c r="F56" s="4" t="s">
        <v>300</v>
      </c>
      <c r="G56" s="58">
        <f>B56*E56</f>
        <v>40700.464684014871</v>
      </c>
    </row>
    <row r="57" spans="1:7" x14ac:dyDescent="0.3">
      <c r="A57" s="4"/>
      <c r="B57" s="4" t="s">
        <v>11</v>
      </c>
      <c r="C57" s="4"/>
      <c r="D57" s="17"/>
      <c r="E57" s="4"/>
      <c r="F57" s="4"/>
      <c r="G57" s="58"/>
    </row>
    <row r="58" spans="1:7" x14ac:dyDescent="0.3">
      <c r="A58" s="4" t="s">
        <v>153</v>
      </c>
      <c r="B58" s="4">
        <f>DETAILED!O61</f>
        <v>255</v>
      </c>
      <c r="C58" s="4" t="s">
        <v>293</v>
      </c>
      <c r="D58" s="17" t="s">
        <v>284</v>
      </c>
      <c r="E58" s="58">
        <f>DATA!I156</f>
        <v>79.804832713754649</v>
      </c>
      <c r="F58" s="4" t="s">
        <v>300</v>
      </c>
      <c r="G58" s="58">
        <f>B58*E58</f>
        <v>20350.232342007435</v>
      </c>
    </row>
    <row r="59" spans="1:7" x14ac:dyDescent="0.3">
      <c r="A59" s="4"/>
      <c r="B59" s="4"/>
      <c r="C59" s="4"/>
      <c r="D59" s="17"/>
      <c r="E59" s="4"/>
      <c r="F59" s="4"/>
      <c r="G59" s="58"/>
    </row>
    <row r="60" spans="1:7" x14ac:dyDescent="0.3">
      <c r="A60" s="4" t="s">
        <v>152</v>
      </c>
      <c r="B60" s="4">
        <f>DETAILED!O63</f>
        <v>1200</v>
      </c>
      <c r="C60" s="4" t="s">
        <v>293</v>
      </c>
      <c r="D60" s="17" t="s">
        <v>285</v>
      </c>
      <c r="E60" s="58">
        <f>DATA!I156</f>
        <v>79.804832713754649</v>
      </c>
      <c r="F60" s="4" t="s">
        <v>300</v>
      </c>
      <c r="G60" s="58">
        <f>B60*E60</f>
        <v>95765.799256505576</v>
      </c>
    </row>
    <row r="61" spans="1:7" x14ac:dyDescent="0.3">
      <c r="A61" s="4"/>
      <c r="B61" s="4" t="s">
        <v>11</v>
      </c>
      <c r="C61" s="4"/>
      <c r="D61" s="17"/>
      <c r="E61" s="4"/>
      <c r="F61" s="4"/>
      <c r="G61" s="58"/>
    </row>
    <row r="62" spans="1:7" x14ac:dyDescent="0.3">
      <c r="A62" s="4" t="s">
        <v>186</v>
      </c>
      <c r="B62" s="4">
        <f>DETAILED!O65</f>
        <v>1581</v>
      </c>
      <c r="C62" s="4" t="s">
        <v>293</v>
      </c>
      <c r="D62" s="6" t="s">
        <v>287</v>
      </c>
      <c r="E62" s="58">
        <f>DATA!I156</f>
        <v>79.804832713754649</v>
      </c>
      <c r="F62" s="4" t="s">
        <v>300</v>
      </c>
      <c r="G62" s="58">
        <f>B62*E62</f>
        <v>126171.44052044611</v>
      </c>
    </row>
    <row r="63" spans="1:7" x14ac:dyDescent="0.3">
      <c r="A63" s="4"/>
      <c r="B63" s="4" t="s">
        <v>11</v>
      </c>
      <c r="C63" s="4"/>
      <c r="D63" s="17"/>
      <c r="E63" s="4"/>
      <c r="F63" s="4"/>
      <c r="G63" s="58" t="s">
        <v>11</v>
      </c>
    </row>
    <row r="64" spans="1:7" x14ac:dyDescent="0.3">
      <c r="A64" s="4" t="s">
        <v>185</v>
      </c>
      <c r="B64" s="4">
        <f>DETAILED!O67</f>
        <v>1800</v>
      </c>
      <c r="C64" s="4" t="s">
        <v>293</v>
      </c>
      <c r="D64" s="6" t="s">
        <v>294</v>
      </c>
      <c r="E64" s="58">
        <f>DATA!I159</f>
        <v>89.033457249070636</v>
      </c>
      <c r="F64" s="4" t="s">
        <v>300</v>
      </c>
      <c r="G64" s="58">
        <f>B64*E64</f>
        <v>160260.22304832714</v>
      </c>
    </row>
    <row r="65" spans="1:7" x14ac:dyDescent="0.3">
      <c r="A65" s="4"/>
      <c r="B65" s="4" t="s">
        <v>11</v>
      </c>
      <c r="C65" s="4"/>
      <c r="D65" s="17" t="s">
        <v>11</v>
      </c>
      <c r="E65" s="4"/>
      <c r="F65" s="4"/>
      <c r="G65" s="58"/>
    </row>
    <row r="66" spans="1:7" x14ac:dyDescent="0.3">
      <c r="A66" s="4" t="s">
        <v>292</v>
      </c>
      <c r="B66" s="4">
        <f>DETAILED!O71</f>
        <v>2611</v>
      </c>
      <c r="C66" s="4" t="s">
        <v>293</v>
      </c>
      <c r="D66" s="6" t="s">
        <v>291</v>
      </c>
      <c r="E66" s="58">
        <f>DATA!I159</f>
        <v>89.033457249070636</v>
      </c>
      <c r="F66" s="4" t="s">
        <v>300</v>
      </c>
      <c r="G66" s="58">
        <f>B66*E66</f>
        <v>232466.35687732344</v>
      </c>
    </row>
    <row r="67" spans="1:7" x14ac:dyDescent="0.3">
      <c r="A67" s="4"/>
      <c r="B67" s="4" t="s">
        <v>11</v>
      </c>
      <c r="C67" s="4"/>
      <c r="D67" s="17"/>
      <c r="E67" s="4"/>
      <c r="F67" s="4"/>
      <c r="G67" s="4"/>
    </row>
    <row r="68" spans="1:7" x14ac:dyDescent="0.3">
      <c r="A68" s="4"/>
      <c r="B68" s="4"/>
      <c r="C68" s="4"/>
      <c r="D68" s="6"/>
      <c r="E68" s="4"/>
      <c r="F68" s="4"/>
      <c r="G68" s="4"/>
    </row>
    <row r="69" spans="1:7" x14ac:dyDescent="0.3">
      <c r="A69" s="4">
        <v>20</v>
      </c>
      <c r="B69" s="58">
        <f>STEEL!Z100/100</f>
        <v>95.80451851851852</v>
      </c>
      <c r="C69" s="4" t="s">
        <v>317</v>
      </c>
      <c r="D69" s="6" t="s">
        <v>211</v>
      </c>
      <c r="E69" s="58">
        <f>STEEL!W108</f>
        <v>8887.4</v>
      </c>
      <c r="F69" s="4" t="s">
        <v>301</v>
      </c>
      <c r="G69" s="58">
        <f>B69*E69</f>
        <v>851453.0778814815</v>
      </c>
    </row>
    <row r="70" spans="1:7" x14ac:dyDescent="0.3">
      <c r="A70" s="4"/>
      <c r="B70" s="4"/>
      <c r="C70" s="4"/>
      <c r="D70" s="6"/>
      <c r="E70" s="4"/>
      <c r="F70" s="4"/>
      <c r="G70" s="4"/>
    </row>
    <row r="71" spans="1:7" ht="86.4" x14ac:dyDescent="0.3">
      <c r="A71" s="4">
        <v>21</v>
      </c>
      <c r="B71" s="4">
        <v>280</v>
      </c>
      <c r="C71" s="4" t="s">
        <v>307</v>
      </c>
      <c r="D71" s="6" t="s">
        <v>192</v>
      </c>
      <c r="E71" s="4">
        <v>680</v>
      </c>
      <c r="F71" s="4" t="s">
        <v>310</v>
      </c>
      <c r="G71" s="4">
        <f>B71*E71</f>
        <v>190400</v>
      </c>
    </row>
    <row r="72" spans="1:7" x14ac:dyDescent="0.3">
      <c r="A72" s="4"/>
      <c r="B72" s="4"/>
      <c r="C72" s="4"/>
      <c r="D72" s="6"/>
      <c r="E72" s="4"/>
      <c r="F72" s="4"/>
      <c r="G72" s="4"/>
    </row>
    <row r="73" spans="1:7" ht="86.4" x14ac:dyDescent="0.3">
      <c r="A73" s="4">
        <v>22</v>
      </c>
      <c r="B73" s="4">
        <v>4</v>
      </c>
      <c r="C73" s="4" t="s">
        <v>77</v>
      </c>
      <c r="D73" s="6" t="s">
        <v>192</v>
      </c>
      <c r="E73" s="4">
        <v>18000</v>
      </c>
      <c r="F73" s="4" t="s">
        <v>311</v>
      </c>
      <c r="G73" s="4">
        <f>B73*E73</f>
        <v>72000</v>
      </c>
    </row>
    <row r="75" spans="1:7" ht="36" customHeight="1" x14ac:dyDescent="0.3">
      <c r="A75" s="1" t="s">
        <v>11</v>
      </c>
      <c r="E75" s="262" t="s">
        <v>314</v>
      </c>
      <c r="F75" s="262"/>
      <c r="G75" s="169" t="e">
        <f>SUM(G16:G74)</f>
        <v>#REF!</v>
      </c>
    </row>
  </sheetData>
  <mergeCells count="4">
    <mergeCell ref="A1:G2"/>
    <mergeCell ref="E75:F75"/>
    <mergeCell ref="A11:F11"/>
    <mergeCell ref="J11:M11"/>
  </mergeCells>
  <printOptions horizontalCentered="1" verticalCentered="1"/>
  <pageMargins left="0.25" right="0.25" top="0.75" bottom="0.75" header="0.3" footer="0.3"/>
  <pageSetup paperSize="9" scale="61" orientation="landscape" r:id="rId1"/>
  <rowBreaks count="2" manualBreakCount="2">
    <brk id="11" max="6" man="1"/>
    <brk id="20"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J110"/>
  <sheetViews>
    <sheetView topLeftCell="A61" zoomScale="70" zoomScaleNormal="70" workbookViewId="0">
      <selection activeCell="H85" sqref="H85:I86"/>
    </sheetView>
  </sheetViews>
  <sheetFormatPr defaultColWidth="9.109375" defaultRowHeight="14.4" x14ac:dyDescent="0.3"/>
  <cols>
    <col min="1" max="1" width="9.109375" style="77"/>
    <col min="2" max="2" width="51.33203125" style="85" customWidth="1"/>
    <col min="3" max="3" width="4.6640625" style="1" customWidth="1"/>
    <col min="4" max="4" width="5.33203125" style="1" customWidth="1"/>
    <col min="5" max="5" width="5.44140625" style="1" customWidth="1"/>
    <col min="6" max="6" width="5.33203125" style="74" customWidth="1"/>
    <col min="7" max="7" width="6.88671875" style="29" customWidth="1"/>
    <col min="8" max="8" width="5.5546875" style="1" customWidth="1"/>
    <col min="9" max="9" width="6.33203125" style="4" customWidth="1"/>
    <col min="10" max="10" width="6.109375" style="1" customWidth="1"/>
    <col min="11" max="11" width="6.109375" style="4" customWidth="1"/>
    <col min="12" max="12" width="5" style="74" customWidth="1"/>
    <col min="13" max="13" width="14.44140625" style="82" customWidth="1"/>
    <col min="14" max="14" width="14.44140625" style="83" customWidth="1"/>
    <col min="15" max="15" width="14" style="83" bestFit="1" customWidth="1"/>
    <col min="16" max="16" width="9.109375" style="29"/>
    <col min="17" max="17" width="8.5546875" style="1" customWidth="1"/>
    <col min="18" max="18" width="9" style="4" hidden="1" customWidth="1"/>
    <col min="19" max="19" width="14.44140625" style="1" hidden="1" customWidth="1"/>
    <col min="20" max="20" width="13.6640625" style="1" hidden="1" customWidth="1"/>
    <col min="21" max="21" width="12.88671875" style="1" hidden="1" customWidth="1"/>
    <col min="22" max="22" width="9.109375" style="1" hidden="1" customWidth="1"/>
    <col min="23" max="23" width="15.88671875" style="1" hidden="1" customWidth="1"/>
    <col min="24" max="16384" width="9.109375" style="1"/>
  </cols>
  <sheetData>
    <row r="1" spans="1:23" ht="37.5" customHeight="1" x14ac:dyDescent="0.35">
      <c r="A1" s="330" t="s">
        <v>318</v>
      </c>
      <c r="B1" s="330"/>
      <c r="C1" s="330"/>
      <c r="D1" s="330"/>
      <c r="E1" s="330"/>
      <c r="F1" s="330"/>
      <c r="G1" s="330"/>
      <c r="H1" s="330"/>
      <c r="I1" s="330"/>
      <c r="J1" s="330"/>
      <c r="K1" s="330"/>
      <c r="L1" s="330"/>
      <c r="M1" s="330"/>
      <c r="N1" s="330"/>
      <c r="O1" s="330"/>
      <c r="P1" s="330"/>
      <c r="Q1" s="171"/>
      <c r="R1" s="170"/>
      <c r="S1" s="87"/>
      <c r="T1" s="87"/>
      <c r="U1" s="87"/>
      <c r="V1" s="87"/>
    </row>
    <row r="2" spans="1:23" ht="19.5" customHeight="1" x14ac:dyDescent="0.3">
      <c r="A2" s="263" t="s">
        <v>303</v>
      </c>
      <c r="B2" s="263"/>
      <c r="C2" s="263"/>
      <c r="D2" s="263"/>
      <c r="E2" s="263"/>
      <c r="F2" s="263"/>
      <c r="G2" s="263"/>
      <c r="H2" s="263"/>
      <c r="I2" s="263"/>
      <c r="J2" s="263"/>
      <c r="K2" s="263"/>
      <c r="L2" s="263"/>
      <c r="M2" s="263"/>
      <c r="N2" s="263"/>
      <c r="O2" s="263"/>
      <c r="P2" s="263"/>
      <c r="R2" s="1"/>
    </row>
    <row r="3" spans="1:23" hidden="1" x14ac:dyDescent="0.3">
      <c r="A3" s="4"/>
      <c r="B3" s="17"/>
      <c r="C3" s="4"/>
      <c r="D3" s="4"/>
      <c r="E3" s="4"/>
      <c r="F3" s="4"/>
      <c r="G3" s="4"/>
      <c r="H3" s="4"/>
      <c r="J3" s="4"/>
      <c r="L3" s="4"/>
      <c r="M3" s="4"/>
      <c r="N3" s="4"/>
      <c r="O3" s="4"/>
      <c r="P3" s="4"/>
      <c r="R3" s="1"/>
    </row>
    <row r="4" spans="1:23" ht="38.25" customHeight="1" x14ac:dyDescent="0.3">
      <c r="A4" s="3" t="s">
        <v>8</v>
      </c>
      <c r="B4" s="3" t="s">
        <v>2</v>
      </c>
      <c r="C4" s="267" t="s">
        <v>68</v>
      </c>
      <c r="D4" s="267"/>
      <c r="E4" s="267"/>
      <c r="F4" s="267"/>
      <c r="G4" s="267"/>
      <c r="H4" s="267"/>
      <c r="I4" s="267"/>
      <c r="J4" s="267"/>
      <c r="K4" s="267"/>
      <c r="L4" s="267"/>
      <c r="M4" s="267"/>
      <c r="N4" s="267"/>
      <c r="O4" s="33" t="s">
        <v>368</v>
      </c>
      <c r="P4" s="3" t="s">
        <v>1</v>
      </c>
      <c r="Q4" s="12"/>
      <c r="R4" s="75" t="s">
        <v>9</v>
      </c>
      <c r="S4" s="84" t="s">
        <v>0</v>
      </c>
      <c r="T4" s="75" t="s">
        <v>1</v>
      </c>
      <c r="U4" s="75" t="s">
        <v>3</v>
      </c>
      <c r="V4" s="75" t="s">
        <v>4</v>
      </c>
      <c r="W4" s="75" t="s">
        <v>5</v>
      </c>
    </row>
    <row r="5" spans="1:23" x14ac:dyDescent="0.3">
      <c r="A5" s="3"/>
      <c r="B5" s="10"/>
      <c r="C5" s="267" t="s">
        <v>48</v>
      </c>
      <c r="D5" s="267"/>
      <c r="E5" s="267"/>
      <c r="F5" s="3"/>
      <c r="G5" s="3" t="s">
        <v>73</v>
      </c>
      <c r="H5" s="3"/>
      <c r="I5" s="3" t="s">
        <v>319</v>
      </c>
      <c r="J5" s="3"/>
      <c r="K5" s="3" t="s">
        <v>320</v>
      </c>
      <c r="L5" s="3"/>
      <c r="M5" s="3" t="s">
        <v>0</v>
      </c>
      <c r="N5" s="3" t="s">
        <v>1</v>
      </c>
      <c r="O5" s="3"/>
      <c r="P5" s="3"/>
      <c r="Q5" s="12"/>
      <c r="R5" s="3"/>
      <c r="S5" s="11"/>
      <c r="T5" s="3"/>
      <c r="U5" s="3"/>
      <c r="V5" s="3"/>
      <c r="W5" s="3"/>
    </row>
    <row r="6" spans="1:23" x14ac:dyDescent="0.3">
      <c r="A6" s="3"/>
      <c r="B6" s="10"/>
      <c r="C6" s="3"/>
      <c r="D6" s="3"/>
      <c r="E6" s="3"/>
      <c r="F6" s="3"/>
      <c r="G6" s="3" t="s">
        <v>357</v>
      </c>
      <c r="H6" s="3"/>
      <c r="I6" s="3" t="s">
        <v>357</v>
      </c>
      <c r="J6" s="3"/>
      <c r="K6" s="3" t="s">
        <v>357</v>
      </c>
      <c r="L6" s="3"/>
      <c r="M6" s="3"/>
      <c r="N6" s="3"/>
      <c r="O6" s="3"/>
      <c r="P6" s="3"/>
      <c r="Q6" s="12"/>
      <c r="R6" s="3"/>
      <c r="S6" s="11"/>
      <c r="T6" s="3"/>
      <c r="U6" s="3"/>
      <c r="V6" s="3"/>
      <c r="W6" s="3"/>
    </row>
    <row r="7" spans="1:23" ht="89.4" customHeight="1" x14ac:dyDescent="0.3">
      <c r="A7" s="3">
        <v>1</v>
      </c>
      <c r="B7" s="235" t="s">
        <v>361</v>
      </c>
      <c r="C7" s="3">
        <v>1</v>
      </c>
      <c r="D7" s="3"/>
      <c r="E7" s="3">
        <v>1</v>
      </c>
      <c r="F7" s="3"/>
      <c r="G7" s="3">
        <v>350</v>
      </c>
      <c r="H7" s="3"/>
      <c r="I7" s="3">
        <v>0.3</v>
      </c>
      <c r="J7" s="3"/>
      <c r="K7" s="3">
        <v>0.2</v>
      </c>
      <c r="L7" s="3"/>
      <c r="M7" s="3">
        <f>G7*I7*K7</f>
        <v>21</v>
      </c>
      <c r="N7" s="3" t="s">
        <v>321</v>
      </c>
      <c r="O7" s="3">
        <f>M7</f>
        <v>21</v>
      </c>
      <c r="P7" s="3" t="s">
        <v>321</v>
      </c>
      <c r="Q7" s="12"/>
      <c r="R7" s="3"/>
      <c r="S7" s="11"/>
      <c r="T7" s="3"/>
      <c r="U7" s="3"/>
      <c r="V7" s="3"/>
      <c r="W7" s="3"/>
    </row>
    <row r="8" spans="1:23" ht="47.4" customHeight="1" x14ac:dyDescent="0.3">
      <c r="A8" s="267">
        <v>2</v>
      </c>
      <c r="B8" s="22" t="s">
        <v>369</v>
      </c>
      <c r="C8" s="3"/>
      <c r="D8" s="3"/>
      <c r="E8" s="3"/>
      <c r="F8" s="3"/>
      <c r="G8" s="3"/>
      <c r="H8" s="3"/>
      <c r="I8" s="3"/>
      <c r="J8" s="3"/>
      <c r="K8" s="3"/>
      <c r="L8" s="3"/>
      <c r="M8" s="3"/>
      <c r="N8" s="3"/>
      <c r="O8" s="3"/>
      <c r="P8" s="3"/>
      <c r="Q8" s="12"/>
      <c r="R8" s="3"/>
      <c r="S8" s="11"/>
      <c r="T8" s="3"/>
      <c r="U8" s="3"/>
      <c r="V8" s="3"/>
      <c r="W8" s="3"/>
    </row>
    <row r="9" spans="1:23" ht="37.799999999999997" customHeight="1" x14ac:dyDescent="0.3">
      <c r="A9" s="267"/>
      <c r="B9" s="22" t="s">
        <v>295</v>
      </c>
      <c r="C9" s="3">
        <v>1</v>
      </c>
      <c r="D9" s="3"/>
      <c r="E9" s="3">
        <v>2</v>
      </c>
      <c r="F9" s="3"/>
      <c r="G9" s="3">
        <v>350</v>
      </c>
      <c r="H9" s="3"/>
      <c r="I9" s="3">
        <v>0.3</v>
      </c>
      <c r="J9" s="3"/>
      <c r="K9" s="3"/>
      <c r="L9" s="3"/>
      <c r="M9" s="3">
        <f>C9*E9*G9*I9</f>
        <v>210</v>
      </c>
      <c r="N9" s="3" t="s">
        <v>322</v>
      </c>
      <c r="O9" s="267">
        <f>M9+M10</f>
        <v>280</v>
      </c>
      <c r="P9" s="267" t="s">
        <v>322</v>
      </c>
      <c r="Q9" s="12"/>
      <c r="R9" s="3"/>
      <c r="S9" s="11"/>
      <c r="T9" s="3"/>
      <c r="U9" s="3"/>
      <c r="V9" s="3"/>
      <c r="W9" s="3"/>
    </row>
    <row r="10" spans="1:23" ht="37.799999999999997" customHeight="1" x14ac:dyDescent="0.3">
      <c r="A10" s="267"/>
      <c r="B10" s="208" t="s">
        <v>296</v>
      </c>
      <c r="C10" s="3">
        <v>1</v>
      </c>
      <c r="D10" s="3"/>
      <c r="E10" s="3">
        <v>1</v>
      </c>
      <c r="F10" s="3"/>
      <c r="G10" s="3">
        <v>350</v>
      </c>
      <c r="H10" s="3"/>
      <c r="I10" s="3"/>
      <c r="J10" s="3"/>
      <c r="K10" s="3">
        <v>0.2</v>
      </c>
      <c r="L10" s="3"/>
      <c r="M10" s="3">
        <f>C10*E10*G10*K10</f>
        <v>70</v>
      </c>
      <c r="N10" s="3" t="s">
        <v>322</v>
      </c>
      <c r="O10" s="267"/>
      <c r="P10" s="267"/>
      <c r="Q10" s="12"/>
      <c r="R10" s="3"/>
      <c r="S10" s="11"/>
      <c r="T10" s="3"/>
      <c r="U10" s="3"/>
      <c r="V10" s="3"/>
      <c r="W10" s="3"/>
    </row>
    <row r="11" spans="1:23" ht="92.4" customHeight="1" x14ac:dyDescent="0.3">
      <c r="A11" s="3">
        <v>3</v>
      </c>
      <c r="B11" s="209" t="s">
        <v>330</v>
      </c>
      <c r="C11" s="3">
        <v>1</v>
      </c>
      <c r="D11" s="3"/>
      <c r="E11" s="3">
        <v>1</v>
      </c>
      <c r="F11" s="3"/>
      <c r="G11" s="3">
        <v>350</v>
      </c>
      <c r="H11" s="3"/>
      <c r="I11" s="3">
        <v>0.8</v>
      </c>
      <c r="J11" s="3"/>
      <c r="K11" s="3"/>
      <c r="L11" s="3"/>
      <c r="M11" s="3">
        <f>C11*E11*G11*I11</f>
        <v>280</v>
      </c>
      <c r="N11" s="3" t="s">
        <v>322</v>
      </c>
      <c r="O11" s="3">
        <f>M11</f>
        <v>280</v>
      </c>
      <c r="P11" s="3" t="s">
        <v>322</v>
      </c>
      <c r="Q11" s="12"/>
      <c r="R11" s="3"/>
      <c r="S11" s="11"/>
      <c r="T11" s="3"/>
      <c r="U11" s="3"/>
      <c r="V11" s="3"/>
      <c r="W11" s="3"/>
    </row>
    <row r="12" spans="1:23" ht="92.4" customHeight="1" x14ac:dyDescent="0.3">
      <c r="A12" s="3">
        <v>4</v>
      </c>
      <c r="B12" s="238" t="s">
        <v>363</v>
      </c>
      <c r="C12" s="3">
        <v>1</v>
      </c>
      <c r="D12" s="3"/>
      <c r="E12" s="3">
        <v>1</v>
      </c>
      <c r="F12" s="3"/>
      <c r="G12" s="3">
        <v>350</v>
      </c>
      <c r="H12" s="3"/>
      <c r="I12" s="3">
        <v>0.8</v>
      </c>
      <c r="J12" s="3"/>
      <c r="K12" s="3"/>
      <c r="L12" s="3"/>
      <c r="M12" s="3">
        <f>C12*E12*G12*I12</f>
        <v>280</v>
      </c>
      <c r="N12" s="3" t="s">
        <v>357</v>
      </c>
      <c r="O12" s="3">
        <f>M12</f>
        <v>280</v>
      </c>
      <c r="P12" s="3" t="s">
        <v>357</v>
      </c>
      <c r="Q12" s="12"/>
      <c r="R12" s="3"/>
      <c r="S12" s="11"/>
      <c r="T12" s="3"/>
      <c r="U12" s="3"/>
      <c r="V12" s="3"/>
      <c r="W12" s="3"/>
    </row>
    <row r="13" spans="1:23" ht="157.19999999999999" customHeight="1" x14ac:dyDescent="0.3">
      <c r="A13" s="3">
        <v>5</v>
      </c>
      <c r="B13" s="210" t="s">
        <v>342</v>
      </c>
      <c r="C13" s="3">
        <v>1</v>
      </c>
      <c r="D13" s="3"/>
      <c r="E13" s="3">
        <v>1</v>
      </c>
      <c r="F13" s="3"/>
      <c r="G13" s="3">
        <v>20</v>
      </c>
      <c r="H13" s="3"/>
      <c r="I13" s="3"/>
      <c r="J13" s="3"/>
      <c r="K13" s="3"/>
      <c r="L13" s="3"/>
      <c r="M13" s="3">
        <f>C13*E13*G13</f>
        <v>20</v>
      </c>
      <c r="N13" s="3" t="s">
        <v>322</v>
      </c>
      <c r="O13" s="3">
        <f>M13</f>
        <v>20</v>
      </c>
      <c r="P13" s="3" t="s">
        <v>322</v>
      </c>
      <c r="Q13" s="12"/>
      <c r="R13" s="3"/>
      <c r="S13" s="11"/>
      <c r="T13" s="3"/>
      <c r="U13" s="3"/>
      <c r="V13" s="3"/>
      <c r="W13" s="3"/>
    </row>
    <row r="14" spans="1:23" ht="21" customHeight="1" x14ac:dyDescent="0.3">
      <c r="A14" s="3"/>
      <c r="B14" s="210"/>
      <c r="C14" s="3"/>
      <c r="D14" s="3"/>
      <c r="E14" s="3"/>
      <c r="F14" s="3"/>
      <c r="G14" s="3"/>
      <c r="H14" s="3"/>
      <c r="I14" s="3"/>
      <c r="J14" s="3"/>
      <c r="K14" s="3"/>
      <c r="L14" s="3"/>
      <c r="M14" s="3"/>
      <c r="N14" s="3"/>
      <c r="O14" s="3"/>
      <c r="P14" s="3"/>
      <c r="Q14" s="12"/>
      <c r="R14" s="3"/>
      <c r="S14" s="11"/>
      <c r="T14" s="3"/>
      <c r="U14" s="3"/>
      <c r="V14" s="3"/>
      <c r="W14" s="3"/>
    </row>
    <row r="15" spans="1:23" s="176" customFormat="1" x14ac:dyDescent="0.3">
      <c r="A15" s="174"/>
      <c r="B15" s="331"/>
      <c r="C15" s="174"/>
      <c r="D15" s="174"/>
      <c r="E15" s="174"/>
      <c r="F15" s="174"/>
      <c r="G15" s="174"/>
      <c r="H15" s="174"/>
      <c r="I15" s="174"/>
      <c r="J15" s="174"/>
      <c r="K15" s="174"/>
      <c r="L15" s="174"/>
      <c r="M15" s="174"/>
      <c r="N15" s="174"/>
      <c r="O15" s="174"/>
      <c r="P15" s="174"/>
      <c r="Q15" s="178"/>
      <c r="R15" s="174"/>
      <c r="S15" s="177"/>
      <c r="T15" s="174"/>
      <c r="U15" s="174"/>
      <c r="V15" s="174"/>
      <c r="W15" s="174"/>
    </row>
    <row r="16" spans="1:23" ht="28.8" hidden="1" x14ac:dyDescent="0.3">
      <c r="A16" s="4">
        <v>1</v>
      </c>
      <c r="B16" s="6" t="s">
        <v>7</v>
      </c>
      <c r="C16" s="5">
        <v>1</v>
      </c>
      <c r="D16" s="5" t="s">
        <v>67</v>
      </c>
      <c r="E16" s="5">
        <v>17</v>
      </c>
      <c r="F16" s="5"/>
      <c r="G16" s="5">
        <v>6</v>
      </c>
      <c r="H16" s="5"/>
      <c r="I16" s="5">
        <v>6</v>
      </c>
      <c r="J16" s="5"/>
      <c r="K16" s="5">
        <v>6</v>
      </c>
      <c r="L16" s="5"/>
      <c r="M16" s="5">
        <f>C16*E16*G16*I16*K16</f>
        <v>3672</v>
      </c>
      <c r="N16" s="5"/>
      <c r="O16" s="5">
        <f>M16</f>
        <v>3672</v>
      </c>
      <c r="P16" s="5" t="s">
        <v>6</v>
      </c>
      <c r="Q16" s="14"/>
      <c r="S16" s="29"/>
      <c r="T16" s="4"/>
      <c r="U16" s="4">
        <v>60</v>
      </c>
      <c r="V16" s="4"/>
      <c r="W16" s="3">
        <f>O16*U16</f>
        <v>220320</v>
      </c>
    </row>
    <row r="17" spans="1:23" hidden="1" x14ac:dyDescent="0.3">
      <c r="A17" s="4"/>
      <c r="B17" s="6"/>
      <c r="C17" s="5"/>
      <c r="D17" s="5"/>
      <c r="E17" s="5"/>
      <c r="F17" s="5"/>
      <c r="G17" s="5"/>
      <c r="H17" s="5"/>
      <c r="I17" s="5"/>
      <c r="J17" s="5"/>
      <c r="K17" s="5"/>
      <c r="L17" s="5"/>
      <c r="M17" s="5"/>
      <c r="N17" s="5"/>
      <c r="O17" s="5"/>
      <c r="P17" s="5"/>
      <c r="Q17" s="14"/>
      <c r="S17" s="29"/>
      <c r="T17" s="4"/>
      <c r="U17" s="4"/>
      <c r="V17" s="4"/>
      <c r="W17" s="3"/>
    </row>
    <row r="18" spans="1:23" ht="28.8" hidden="1" x14ac:dyDescent="0.3">
      <c r="A18" s="4">
        <v>2</v>
      </c>
      <c r="B18" s="6" t="s">
        <v>84</v>
      </c>
      <c r="C18" s="5">
        <v>1</v>
      </c>
      <c r="D18" s="5"/>
      <c r="E18" s="5">
        <v>17</v>
      </c>
      <c r="F18" s="5"/>
      <c r="G18" s="5">
        <v>6</v>
      </c>
      <c r="H18" s="5"/>
      <c r="I18" s="5">
        <v>6</v>
      </c>
      <c r="J18" s="5"/>
      <c r="K18" s="5" t="e">
        <f>#REF!</f>
        <v>#REF!</v>
      </c>
      <c r="L18" s="5"/>
      <c r="M18" s="5" t="e">
        <f>C18*E18*G18*I18*#REF!</f>
        <v>#REF!</v>
      </c>
      <c r="N18" s="5"/>
      <c r="O18" s="4" t="e">
        <f>M18</f>
        <v>#REF!</v>
      </c>
      <c r="P18" s="4" t="s">
        <v>6</v>
      </c>
      <c r="R18" s="4" t="s">
        <v>10</v>
      </c>
      <c r="S18" s="29">
        <v>306</v>
      </c>
      <c r="T18" s="4" t="s">
        <v>6</v>
      </c>
      <c r="U18" s="4">
        <v>65</v>
      </c>
      <c r="V18" s="4" t="s">
        <v>58</v>
      </c>
      <c r="W18" s="3">
        <f>S18*U18</f>
        <v>19890</v>
      </c>
    </row>
    <row r="19" spans="1:23" hidden="1" x14ac:dyDescent="0.3">
      <c r="A19" s="4"/>
      <c r="B19" s="6"/>
      <c r="C19" s="5"/>
      <c r="D19" s="5"/>
      <c r="E19" s="5"/>
      <c r="F19" s="5"/>
      <c r="G19" s="5"/>
      <c r="H19" s="5"/>
      <c r="I19" s="5"/>
      <c r="J19" s="5"/>
      <c r="K19" s="5"/>
      <c r="L19" s="5"/>
      <c r="M19" s="5"/>
      <c r="N19" s="5"/>
      <c r="O19" s="4"/>
      <c r="P19" s="4"/>
      <c r="S19" s="29"/>
      <c r="T19" s="4"/>
      <c r="U19" s="4"/>
      <c r="V19" s="4"/>
      <c r="W19" s="4"/>
    </row>
    <row r="20" spans="1:23" ht="28.8" hidden="1" x14ac:dyDescent="0.3">
      <c r="A20" s="4">
        <v>3</v>
      </c>
      <c r="B20" s="6" t="s">
        <v>85</v>
      </c>
      <c r="C20" s="5">
        <v>1</v>
      </c>
      <c r="D20" s="5" t="s">
        <v>67</v>
      </c>
      <c r="E20" s="5">
        <v>17</v>
      </c>
      <c r="F20" s="5"/>
      <c r="G20" s="5">
        <v>6</v>
      </c>
      <c r="H20" s="5"/>
      <c r="I20" s="5">
        <v>6</v>
      </c>
      <c r="J20" s="5"/>
      <c r="K20" s="5" t="e">
        <f>#REF!</f>
        <v>#REF!</v>
      </c>
      <c r="L20" s="5"/>
      <c r="M20" s="5" t="e">
        <f>C20*E20*G20*I20*#REF!</f>
        <v>#REF!</v>
      </c>
      <c r="N20" s="5"/>
      <c r="O20" s="4" t="e">
        <f>M20</f>
        <v>#REF!</v>
      </c>
      <c r="P20" s="4" t="s">
        <v>6</v>
      </c>
      <c r="R20" s="5" t="s">
        <v>13</v>
      </c>
      <c r="S20" s="29">
        <v>29.41</v>
      </c>
      <c r="T20" s="4" t="s">
        <v>14</v>
      </c>
      <c r="U20" s="4">
        <v>400</v>
      </c>
      <c r="V20" s="4" t="s">
        <v>59</v>
      </c>
      <c r="W20" s="4">
        <f>U20*S20</f>
        <v>11764</v>
      </c>
    </row>
    <row r="21" spans="1:23" hidden="1" x14ac:dyDescent="0.3">
      <c r="A21" s="4"/>
      <c r="B21" s="17"/>
      <c r="C21" s="4"/>
      <c r="D21" s="4"/>
      <c r="E21" s="4"/>
      <c r="F21" s="4"/>
      <c r="G21" s="4"/>
      <c r="H21" s="4"/>
      <c r="J21" s="4"/>
      <c r="L21" s="4"/>
      <c r="M21" s="4"/>
      <c r="N21" s="4"/>
      <c r="O21" s="4"/>
      <c r="P21" s="4"/>
      <c r="R21" s="4" t="s">
        <v>10</v>
      </c>
      <c r="S21" s="29">
        <v>145.01</v>
      </c>
      <c r="T21" s="4" t="s">
        <v>6</v>
      </c>
      <c r="U21" s="4">
        <v>65</v>
      </c>
      <c r="V21" s="4" t="s">
        <v>58</v>
      </c>
      <c r="W21" s="4">
        <f>S21*U21</f>
        <v>9425.65</v>
      </c>
    </row>
    <row r="22" spans="1:23" ht="72" hidden="1" x14ac:dyDescent="0.3">
      <c r="A22" s="4">
        <v>4</v>
      </c>
      <c r="B22" s="6" t="s">
        <v>66</v>
      </c>
      <c r="C22" s="5">
        <v>1</v>
      </c>
      <c r="D22" s="5"/>
      <c r="E22" s="5">
        <v>17</v>
      </c>
      <c r="F22" s="5"/>
      <c r="G22" s="5">
        <v>5</v>
      </c>
      <c r="H22" s="5"/>
      <c r="I22" s="5">
        <v>5</v>
      </c>
      <c r="J22" s="5"/>
      <c r="K22" s="5">
        <v>1.5</v>
      </c>
      <c r="L22" s="5"/>
      <c r="M22" s="5">
        <f>C22*E22*G22*I22*K22</f>
        <v>637.5</v>
      </c>
      <c r="N22" s="5"/>
      <c r="O22" s="4">
        <f>M22</f>
        <v>637.5</v>
      </c>
      <c r="P22" s="4" t="s">
        <v>6</v>
      </c>
      <c r="S22" s="29"/>
      <c r="T22" s="4"/>
      <c r="U22" s="4"/>
      <c r="V22" s="4" t="s">
        <v>58</v>
      </c>
      <c r="W22" s="4">
        <f>O22*U22</f>
        <v>0</v>
      </c>
    </row>
    <row r="23" spans="1:23" hidden="1" x14ac:dyDescent="0.3">
      <c r="A23" s="4"/>
      <c r="B23" s="17"/>
      <c r="C23" s="4"/>
      <c r="D23" s="4"/>
      <c r="E23" s="4"/>
      <c r="F23" s="4"/>
      <c r="G23" s="4"/>
      <c r="H23" s="4"/>
      <c r="J23" s="4"/>
      <c r="L23" s="4"/>
      <c r="M23" s="4"/>
      <c r="N23" s="4"/>
      <c r="O23" s="4"/>
      <c r="P23" s="4"/>
      <c r="R23" s="4" t="s">
        <v>13</v>
      </c>
      <c r="S23" s="29">
        <v>108.3</v>
      </c>
      <c r="T23" s="4" t="s">
        <v>14</v>
      </c>
      <c r="U23" s="4">
        <v>400</v>
      </c>
      <c r="V23" s="4" t="s">
        <v>59</v>
      </c>
      <c r="W23" s="4">
        <f>S23*U23</f>
        <v>43320</v>
      </c>
    </row>
    <row r="24" spans="1:23" ht="72" hidden="1" x14ac:dyDescent="0.3">
      <c r="A24" s="4">
        <v>5</v>
      </c>
      <c r="B24" s="6" t="s">
        <v>86</v>
      </c>
      <c r="C24" s="5">
        <v>1</v>
      </c>
      <c r="D24" s="5"/>
      <c r="E24" s="5">
        <v>17</v>
      </c>
      <c r="F24" s="5"/>
      <c r="G24" s="5">
        <v>1.5</v>
      </c>
      <c r="H24" s="5"/>
      <c r="I24" s="5">
        <f>G24</f>
        <v>1.5</v>
      </c>
      <c r="J24" s="5"/>
      <c r="K24" s="5">
        <v>2.5</v>
      </c>
      <c r="L24" s="5"/>
      <c r="M24" s="5">
        <f>C24*E24*G24*I24*K24</f>
        <v>95.625</v>
      </c>
      <c r="N24" s="5"/>
      <c r="O24" s="4">
        <f>M24</f>
        <v>95.625</v>
      </c>
      <c r="P24" s="4" t="s">
        <v>6</v>
      </c>
      <c r="R24" s="4" t="s">
        <v>13</v>
      </c>
      <c r="S24" s="29">
        <v>16.260000000000002</v>
      </c>
      <c r="T24" s="4" t="s">
        <v>14</v>
      </c>
      <c r="U24" s="4">
        <v>400</v>
      </c>
      <c r="V24" s="4" t="s">
        <v>59</v>
      </c>
      <c r="W24" s="58">
        <f t="shared" ref="W24:W25" si="0">S24*U24</f>
        <v>6504.0000000000009</v>
      </c>
    </row>
    <row r="25" spans="1:23" hidden="1" x14ac:dyDescent="0.3">
      <c r="A25" s="4"/>
      <c r="B25" s="17"/>
      <c r="C25" s="4"/>
      <c r="D25" s="4"/>
      <c r="E25" s="4"/>
      <c r="F25" s="4"/>
      <c r="G25" s="4"/>
      <c r="H25" s="4"/>
      <c r="J25" s="4"/>
      <c r="L25" s="4"/>
      <c r="M25" s="4"/>
      <c r="N25" s="4"/>
      <c r="O25" s="4"/>
      <c r="P25" s="4"/>
      <c r="R25" s="4" t="s">
        <v>10</v>
      </c>
      <c r="S25" s="29">
        <v>40.590000000000003</v>
      </c>
      <c r="T25" s="4" t="s">
        <v>6</v>
      </c>
      <c r="U25" s="4">
        <v>65</v>
      </c>
      <c r="V25" s="4" t="s">
        <v>58</v>
      </c>
      <c r="W25" s="58">
        <f t="shared" si="0"/>
        <v>2638.3500000000004</v>
      </c>
    </row>
    <row r="26" spans="1:23" ht="72" hidden="1" x14ac:dyDescent="0.3">
      <c r="A26" s="4">
        <v>6</v>
      </c>
      <c r="B26" s="6" t="s">
        <v>286</v>
      </c>
      <c r="C26" s="5">
        <v>1</v>
      </c>
      <c r="D26" s="5"/>
      <c r="E26" s="5">
        <v>1</v>
      </c>
      <c r="F26" s="5"/>
      <c r="G26" s="5">
        <v>300</v>
      </c>
      <c r="H26" s="5"/>
      <c r="I26" s="5">
        <v>1.5</v>
      </c>
      <c r="J26" s="5" t="s">
        <v>11</v>
      </c>
      <c r="K26" s="5">
        <v>2</v>
      </c>
      <c r="L26" s="5"/>
      <c r="M26" s="5">
        <f>G26*I26*K26*E26</f>
        <v>900</v>
      </c>
      <c r="N26" s="5"/>
      <c r="O26" s="4">
        <f>M26</f>
        <v>900</v>
      </c>
      <c r="P26" s="4" t="s">
        <v>6</v>
      </c>
      <c r="R26" s="4" t="s">
        <v>13</v>
      </c>
      <c r="S26" s="29">
        <v>152.80000000000001</v>
      </c>
      <c r="T26" s="4" t="s">
        <v>14</v>
      </c>
      <c r="U26" s="4">
        <v>400</v>
      </c>
      <c r="V26" s="4" t="s">
        <v>59</v>
      </c>
      <c r="W26" s="58">
        <f t="shared" ref="W26:W27" si="1">S26*U26</f>
        <v>61120.000000000007</v>
      </c>
    </row>
    <row r="27" spans="1:23" hidden="1" x14ac:dyDescent="0.3">
      <c r="A27" s="4"/>
      <c r="B27" s="17"/>
      <c r="C27" s="4"/>
      <c r="D27" s="4"/>
      <c r="E27" s="4"/>
      <c r="F27" s="4"/>
      <c r="G27" s="4"/>
      <c r="H27" s="4"/>
      <c r="J27" s="4"/>
      <c r="L27" s="4"/>
      <c r="M27" s="4"/>
      <c r="N27" s="4"/>
      <c r="O27" s="4"/>
      <c r="P27" s="4"/>
      <c r="R27" s="4" t="s">
        <v>10</v>
      </c>
      <c r="S27" s="29">
        <v>381.69</v>
      </c>
      <c r="T27" s="4" t="s">
        <v>6</v>
      </c>
      <c r="U27" s="4">
        <v>65</v>
      </c>
      <c r="V27" s="4" t="s">
        <v>58</v>
      </c>
      <c r="W27" s="58">
        <f t="shared" si="1"/>
        <v>24809.85</v>
      </c>
    </row>
    <row r="28" spans="1:23" ht="72" hidden="1" x14ac:dyDescent="0.3">
      <c r="A28" s="4">
        <v>7</v>
      </c>
      <c r="B28" s="6" t="s">
        <v>37</v>
      </c>
      <c r="C28" s="5">
        <v>1</v>
      </c>
      <c r="D28" s="5"/>
      <c r="E28" s="5">
        <v>17</v>
      </c>
      <c r="F28" s="5"/>
      <c r="G28" s="5">
        <v>1.5</v>
      </c>
      <c r="H28" s="5"/>
      <c r="I28" s="5">
        <v>1.5</v>
      </c>
      <c r="J28" s="5"/>
      <c r="K28" s="5">
        <v>15.5</v>
      </c>
      <c r="L28" s="5"/>
      <c r="M28" s="5">
        <f>C28*E28*G28*I28*K28</f>
        <v>592.875</v>
      </c>
      <c r="N28" s="5"/>
      <c r="O28" s="4">
        <f>M28</f>
        <v>592.875</v>
      </c>
      <c r="P28" s="4" t="s">
        <v>6</v>
      </c>
      <c r="R28" s="4" t="s">
        <v>13</v>
      </c>
      <c r="S28" s="29">
        <v>100.68</v>
      </c>
      <c r="T28" s="4" t="s">
        <v>14</v>
      </c>
      <c r="U28" s="4">
        <v>400</v>
      </c>
      <c r="V28" s="4" t="s">
        <v>59</v>
      </c>
      <c r="W28" s="58">
        <f t="shared" ref="W28:W29" si="2">S28*U28</f>
        <v>40272</v>
      </c>
    </row>
    <row r="29" spans="1:23" hidden="1" x14ac:dyDescent="0.3">
      <c r="A29" s="4"/>
      <c r="B29" s="17"/>
      <c r="C29" s="4"/>
      <c r="D29" s="4"/>
      <c r="E29" s="4"/>
      <c r="F29" s="4"/>
      <c r="G29" s="4"/>
      <c r="H29" s="4"/>
      <c r="J29" s="4"/>
      <c r="L29" s="4"/>
      <c r="M29" s="4"/>
      <c r="N29" s="4"/>
      <c r="O29" s="4"/>
      <c r="P29" s="4"/>
      <c r="R29" s="4" t="s">
        <v>10</v>
      </c>
      <c r="S29" s="29">
        <v>251.36</v>
      </c>
      <c r="T29" s="4" t="s">
        <v>6</v>
      </c>
      <c r="U29" s="4">
        <v>65</v>
      </c>
      <c r="V29" s="4" t="s">
        <v>58</v>
      </c>
      <c r="W29" s="58">
        <f t="shared" si="2"/>
        <v>16338.400000000001</v>
      </c>
    </row>
    <row r="30" spans="1:23" ht="57.6" hidden="1" x14ac:dyDescent="0.3">
      <c r="A30" s="4">
        <v>8</v>
      </c>
      <c r="B30" s="6" t="s">
        <v>23</v>
      </c>
      <c r="C30" s="5">
        <v>1</v>
      </c>
      <c r="D30" s="5"/>
      <c r="E30" s="5">
        <v>1</v>
      </c>
      <c r="F30" s="5"/>
      <c r="G30" s="5">
        <v>300</v>
      </c>
      <c r="H30" s="5"/>
      <c r="I30" s="5">
        <v>2.5</v>
      </c>
      <c r="J30" s="5"/>
      <c r="K30" s="5">
        <v>1.5</v>
      </c>
      <c r="L30" s="5"/>
      <c r="M30" s="5">
        <f>C30*E30*G30*I30*K30</f>
        <v>1125</v>
      </c>
      <c r="N30" s="5"/>
      <c r="O30" s="4">
        <f>M30</f>
        <v>1125</v>
      </c>
      <c r="P30" s="4" t="s">
        <v>6</v>
      </c>
      <c r="R30" s="4" t="s">
        <v>13</v>
      </c>
      <c r="S30" s="29">
        <v>191.1</v>
      </c>
      <c r="T30" s="4" t="s">
        <v>14</v>
      </c>
      <c r="U30" s="4">
        <v>400</v>
      </c>
      <c r="V30" s="4" t="s">
        <v>59</v>
      </c>
      <c r="W30" s="4">
        <f t="shared" ref="W30:W31" si="3">S30*U30</f>
        <v>76440</v>
      </c>
    </row>
    <row r="31" spans="1:23" hidden="1" x14ac:dyDescent="0.3">
      <c r="A31" s="4"/>
      <c r="B31" s="17"/>
      <c r="C31" s="4"/>
      <c r="D31" s="4"/>
      <c r="E31" s="4"/>
      <c r="F31" s="4"/>
      <c r="G31" s="4"/>
      <c r="H31" s="4"/>
      <c r="J31" s="4"/>
      <c r="L31" s="4"/>
      <c r="M31" s="4"/>
      <c r="N31" s="4"/>
      <c r="O31" s="4"/>
      <c r="P31" s="4"/>
      <c r="R31" s="4" t="s">
        <v>10</v>
      </c>
      <c r="S31" s="29">
        <v>477.11</v>
      </c>
      <c r="T31" s="4" t="s">
        <v>6</v>
      </c>
      <c r="U31" s="4">
        <v>65</v>
      </c>
      <c r="V31" s="4" t="s">
        <v>58</v>
      </c>
      <c r="W31" s="4">
        <f t="shared" si="3"/>
        <v>31012.15</v>
      </c>
    </row>
    <row r="32" spans="1:23" ht="57.6" hidden="1" x14ac:dyDescent="0.3">
      <c r="A32" s="4">
        <v>9</v>
      </c>
      <c r="B32" s="6" t="s">
        <v>27</v>
      </c>
      <c r="C32" s="5">
        <v>1</v>
      </c>
      <c r="D32" s="5"/>
      <c r="E32" s="5">
        <v>1</v>
      </c>
      <c r="F32" s="5"/>
      <c r="G32" s="313">
        <v>2611</v>
      </c>
      <c r="H32" s="313"/>
      <c r="I32" s="313"/>
      <c r="J32" s="5"/>
      <c r="K32" s="5">
        <v>0.5</v>
      </c>
      <c r="L32" s="5"/>
      <c r="M32" s="5">
        <f>C32*E32*G32*K32</f>
        <v>1305.5</v>
      </c>
      <c r="N32" s="5"/>
      <c r="O32" s="4">
        <f>M32</f>
        <v>1305.5</v>
      </c>
      <c r="P32" s="4" t="s">
        <v>6</v>
      </c>
      <c r="R32" s="4" t="s">
        <v>13</v>
      </c>
      <c r="S32" s="29">
        <v>221.56</v>
      </c>
      <c r="T32" s="4" t="s">
        <v>14</v>
      </c>
      <c r="U32" s="4">
        <v>400</v>
      </c>
      <c r="V32" s="4" t="s">
        <v>59</v>
      </c>
      <c r="W32" s="4">
        <f t="shared" ref="W32:W38" si="4">S32*U32</f>
        <v>88624</v>
      </c>
    </row>
    <row r="33" spans="1:23" hidden="1" x14ac:dyDescent="0.3">
      <c r="A33" s="4"/>
      <c r="B33" s="17"/>
      <c r="C33" s="4"/>
      <c r="D33" s="4"/>
      <c r="E33" s="4"/>
      <c r="F33" s="4"/>
      <c r="G33" s="4"/>
      <c r="H33" s="4"/>
      <c r="J33" s="4"/>
      <c r="L33" s="4"/>
      <c r="M33" s="4"/>
      <c r="N33" s="4"/>
      <c r="O33" s="4"/>
      <c r="P33" s="4"/>
      <c r="R33" s="4" t="s">
        <v>10</v>
      </c>
      <c r="S33" s="29">
        <v>553.62</v>
      </c>
      <c r="T33" s="4" t="s">
        <v>6</v>
      </c>
      <c r="U33" s="4">
        <v>65</v>
      </c>
      <c r="V33" s="4" t="s">
        <v>58</v>
      </c>
      <c r="W33" s="4">
        <f t="shared" si="4"/>
        <v>35985.300000000003</v>
      </c>
    </row>
    <row r="34" spans="1:23" ht="57" hidden="1" customHeight="1" x14ac:dyDescent="0.3">
      <c r="A34" s="4">
        <v>10</v>
      </c>
      <c r="B34" s="6" t="s">
        <v>49</v>
      </c>
      <c r="C34" s="5">
        <v>1</v>
      </c>
      <c r="D34" s="5"/>
      <c r="E34" s="5">
        <v>1</v>
      </c>
      <c r="F34" s="5"/>
      <c r="G34" s="313">
        <v>2611</v>
      </c>
      <c r="H34" s="313"/>
      <c r="I34" s="313"/>
      <c r="J34" s="5"/>
      <c r="K34" s="5">
        <v>0.5</v>
      </c>
      <c r="L34" s="5"/>
      <c r="M34" s="5">
        <f>C34*E34*G34*K34</f>
        <v>1305.5</v>
      </c>
      <c r="N34" s="5"/>
      <c r="O34" s="4">
        <f>M34</f>
        <v>1305.5</v>
      </c>
      <c r="P34" s="4" t="s">
        <v>6</v>
      </c>
      <c r="R34" s="4" t="s">
        <v>45</v>
      </c>
      <c r="S34" s="29">
        <v>221</v>
      </c>
      <c r="T34" s="4" t="s">
        <v>14</v>
      </c>
      <c r="U34" s="4">
        <v>300</v>
      </c>
      <c r="V34" s="4"/>
      <c r="W34" s="4">
        <f t="shared" si="4"/>
        <v>66300</v>
      </c>
    </row>
    <row r="35" spans="1:23" x14ac:dyDescent="0.3">
      <c r="A35" s="4"/>
      <c r="B35" s="6"/>
      <c r="C35" s="5"/>
      <c r="D35" s="5"/>
      <c r="E35" s="5"/>
      <c r="F35" s="5"/>
      <c r="G35" s="5"/>
      <c r="H35" s="5"/>
      <c r="I35" s="5"/>
      <c r="J35" s="5"/>
      <c r="K35" s="5"/>
      <c r="L35" s="5"/>
      <c r="M35" s="5"/>
      <c r="N35" s="5"/>
      <c r="O35" s="4"/>
      <c r="P35" s="4"/>
      <c r="R35" s="4" t="s">
        <v>46</v>
      </c>
      <c r="S35" s="29">
        <v>1105</v>
      </c>
      <c r="T35" s="4" t="s">
        <v>6</v>
      </c>
      <c r="U35" s="4">
        <v>60</v>
      </c>
      <c r="V35" s="4"/>
      <c r="W35" s="4">
        <f t="shared" si="4"/>
        <v>66300</v>
      </c>
    </row>
    <row r="36" spans="1:23" ht="57.6" x14ac:dyDescent="0.3">
      <c r="A36" s="4">
        <v>11</v>
      </c>
      <c r="B36" s="6" t="s">
        <v>87</v>
      </c>
      <c r="C36" s="5">
        <v>1</v>
      </c>
      <c r="D36" s="5"/>
      <c r="E36" s="5">
        <v>1</v>
      </c>
      <c r="F36" s="5"/>
      <c r="G36" s="5">
        <v>233</v>
      </c>
      <c r="H36" s="5"/>
      <c r="I36" s="5">
        <v>0.75</v>
      </c>
      <c r="J36" s="5"/>
      <c r="K36" s="5">
        <v>1</v>
      </c>
      <c r="L36" s="5"/>
      <c r="M36" s="5">
        <f>C36*E36*G36*I36*K36</f>
        <v>174.75</v>
      </c>
      <c r="N36" s="5"/>
      <c r="O36" s="4">
        <f>M36</f>
        <v>174.75</v>
      </c>
      <c r="P36" s="4" t="s">
        <v>6</v>
      </c>
      <c r="R36" s="4" t="s">
        <v>30</v>
      </c>
      <c r="S36" s="29">
        <v>3000</v>
      </c>
      <c r="T36" s="4" t="s">
        <v>31</v>
      </c>
      <c r="U36" s="4">
        <v>12</v>
      </c>
      <c r="V36" s="4" t="s">
        <v>65</v>
      </c>
      <c r="W36" s="4">
        <f t="shared" si="4"/>
        <v>36000</v>
      </c>
    </row>
    <row r="37" spans="1:23" x14ac:dyDescent="0.3">
      <c r="A37" s="4"/>
      <c r="B37" s="17"/>
      <c r="C37" s="4"/>
      <c r="D37" s="4"/>
      <c r="E37" s="4"/>
      <c r="F37" s="4"/>
      <c r="G37" s="4"/>
      <c r="H37" s="4"/>
      <c r="J37" s="4"/>
      <c r="L37" s="4"/>
      <c r="M37" s="4"/>
      <c r="N37" s="4"/>
      <c r="O37" s="4"/>
      <c r="P37" s="4"/>
      <c r="R37" s="4" t="s">
        <v>13</v>
      </c>
      <c r="S37" s="29">
        <v>4.1399999999999997</v>
      </c>
      <c r="T37" s="4" t="s">
        <v>14</v>
      </c>
      <c r="U37" s="4">
        <v>400</v>
      </c>
      <c r="V37" s="4" t="s">
        <v>59</v>
      </c>
      <c r="W37" s="4">
        <f t="shared" si="4"/>
        <v>1655.9999999999998</v>
      </c>
    </row>
    <row r="38" spans="1:23" x14ac:dyDescent="0.3">
      <c r="A38" s="4"/>
      <c r="B38" s="17"/>
      <c r="C38" s="4"/>
      <c r="D38" s="4"/>
      <c r="E38" s="4"/>
      <c r="F38" s="4"/>
      <c r="G38" s="4"/>
      <c r="H38" s="4"/>
      <c r="J38" s="4"/>
      <c r="L38" s="4"/>
      <c r="M38" s="4"/>
      <c r="N38" s="4"/>
      <c r="O38" s="4"/>
      <c r="P38" s="4"/>
      <c r="R38" s="4" t="s">
        <v>10</v>
      </c>
      <c r="S38" s="29">
        <v>25.67</v>
      </c>
      <c r="T38" s="4" t="s">
        <v>6</v>
      </c>
      <c r="U38" s="4">
        <v>60</v>
      </c>
      <c r="V38" s="4" t="s">
        <v>58</v>
      </c>
      <c r="W38" s="4">
        <f t="shared" si="4"/>
        <v>1540.2</v>
      </c>
    </row>
    <row r="39" spans="1:23" ht="19.5" customHeight="1" x14ac:dyDescent="0.3">
      <c r="A39" s="4"/>
      <c r="B39" s="17"/>
      <c r="C39" s="4"/>
      <c r="D39" s="4"/>
      <c r="E39" s="4"/>
      <c r="F39" s="4"/>
      <c r="G39" s="4"/>
      <c r="H39" s="4"/>
      <c r="J39" s="4"/>
      <c r="L39" s="4"/>
      <c r="M39" s="4"/>
      <c r="N39" s="4"/>
      <c r="O39" s="4"/>
      <c r="P39" s="4"/>
      <c r="S39" s="29"/>
      <c r="T39" s="4"/>
      <c r="U39" s="4"/>
      <c r="V39" s="4"/>
      <c r="W39" s="3">
        <f>SUM(W36:W38)</f>
        <v>39196.199999999997</v>
      </c>
    </row>
    <row r="40" spans="1:23" ht="64.5" customHeight="1" x14ac:dyDescent="0.3">
      <c r="A40" s="7">
        <v>12</v>
      </c>
      <c r="B40" s="22" t="s">
        <v>88</v>
      </c>
      <c r="C40" s="4"/>
      <c r="D40" s="4"/>
      <c r="E40" s="4"/>
      <c r="F40" s="4"/>
      <c r="G40" s="4"/>
      <c r="H40" s="4"/>
      <c r="J40" s="4"/>
      <c r="L40" s="4"/>
      <c r="M40" s="4"/>
      <c r="N40" s="4"/>
      <c r="O40" s="332">
        <f>M41+M42</f>
        <v>873.75</v>
      </c>
      <c r="P40" s="7" t="s">
        <v>35</v>
      </c>
      <c r="R40" s="7" t="s">
        <v>13</v>
      </c>
      <c r="S40" s="31">
        <v>8.34</v>
      </c>
      <c r="T40" s="7" t="s">
        <v>14</v>
      </c>
      <c r="U40" s="4">
        <v>400</v>
      </c>
      <c r="V40" s="7" t="s">
        <v>59</v>
      </c>
      <c r="W40" s="7">
        <f>S40*U40</f>
        <v>3336</v>
      </c>
    </row>
    <row r="41" spans="1:23" ht="17.25" customHeight="1" x14ac:dyDescent="0.3">
      <c r="A41" s="7"/>
      <c r="B41" s="22" t="s">
        <v>295</v>
      </c>
      <c r="C41" s="23">
        <v>1</v>
      </c>
      <c r="D41" s="23"/>
      <c r="E41" s="23">
        <v>2</v>
      </c>
      <c r="F41" s="23"/>
      <c r="G41" s="23">
        <v>233</v>
      </c>
      <c r="H41" s="23"/>
      <c r="I41" s="23"/>
      <c r="J41" s="23"/>
      <c r="K41" s="23">
        <v>1</v>
      </c>
      <c r="L41" s="23"/>
      <c r="M41" s="23">
        <f>C41*E41*G41*K41</f>
        <v>466</v>
      </c>
      <c r="N41" s="23"/>
      <c r="O41" s="332"/>
      <c r="P41" s="7"/>
      <c r="R41" s="7"/>
      <c r="S41" s="31"/>
      <c r="T41" s="7"/>
      <c r="U41" s="4"/>
      <c r="V41" s="7"/>
      <c r="W41" s="7"/>
    </row>
    <row r="42" spans="1:23" x14ac:dyDescent="0.3">
      <c r="A42" s="7"/>
      <c r="B42" s="208" t="s">
        <v>296</v>
      </c>
      <c r="C42" s="7">
        <v>1</v>
      </c>
      <c r="D42" s="7"/>
      <c r="E42" s="7">
        <v>1</v>
      </c>
      <c r="F42" s="7"/>
      <c r="G42" s="7">
        <v>233</v>
      </c>
      <c r="H42" s="7"/>
      <c r="I42" s="7">
        <f>1.25+0.5</f>
        <v>1.75</v>
      </c>
      <c r="J42" s="7"/>
      <c r="K42" s="7"/>
      <c r="L42" s="7"/>
      <c r="M42" s="7">
        <f>E42*G42*I42</f>
        <v>407.75</v>
      </c>
      <c r="N42" s="7"/>
      <c r="O42" s="332"/>
      <c r="P42" s="7"/>
      <c r="R42" s="7" t="s">
        <v>33</v>
      </c>
      <c r="S42" s="31">
        <v>41.3</v>
      </c>
      <c r="T42" s="7" t="s">
        <v>6</v>
      </c>
      <c r="U42" s="4">
        <v>60</v>
      </c>
      <c r="V42" s="7" t="s">
        <v>58</v>
      </c>
      <c r="W42" s="7">
        <f>932*U42</f>
        <v>55920</v>
      </c>
    </row>
    <row r="43" spans="1:23" x14ac:dyDescent="0.3">
      <c r="A43" s="7"/>
      <c r="B43" s="208"/>
      <c r="C43" s="7"/>
      <c r="D43" s="7"/>
      <c r="E43" s="7"/>
      <c r="F43" s="7"/>
      <c r="G43" s="7"/>
      <c r="H43" s="7"/>
      <c r="I43" s="7"/>
      <c r="J43" s="7"/>
      <c r="K43" s="7"/>
      <c r="L43" s="7"/>
      <c r="M43" s="7"/>
      <c r="N43" s="7"/>
      <c r="O43" s="332"/>
      <c r="P43" s="7"/>
      <c r="R43" s="7"/>
      <c r="S43" s="31"/>
      <c r="T43" s="7"/>
      <c r="U43" s="4"/>
      <c r="V43" s="7"/>
      <c r="W43" s="76">
        <f>SUM(W40:W42)</f>
        <v>59256</v>
      </c>
    </row>
    <row r="44" spans="1:23" ht="28.8" x14ac:dyDescent="0.3">
      <c r="A44" s="7">
        <v>13</v>
      </c>
      <c r="B44" s="22" t="s">
        <v>44</v>
      </c>
      <c r="C44" s="23">
        <v>1</v>
      </c>
      <c r="D44" s="23"/>
      <c r="E44" s="23">
        <v>1</v>
      </c>
      <c r="F44" s="23"/>
      <c r="G44" s="23">
        <v>300</v>
      </c>
      <c r="H44" s="23"/>
      <c r="I44" s="23"/>
      <c r="J44" s="23"/>
      <c r="K44" s="23">
        <v>2.5</v>
      </c>
      <c r="L44" s="23"/>
      <c r="M44" s="23">
        <f>C44*E44*K44*G44</f>
        <v>750</v>
      </c>
      <c r="N44" s="23"/>
      <c r="O44" s="332">
        <f>M44+M45</f>
        <v>1350</v>
      </c>
      <c r="P44" s="7" t="s">
        <v>35</v>
      </c>
      <c r="R44" s="7" t="s">
        <v>13</v>
      </c>
      <c r="S44" s="31">
        <v>9.1</v>
      </c>
      <c r="T44" s="7" t="s">
        <v>14</v>
      </c>
      <c r="U44" s="4">
        <v>400</v>
      </c>
      <c r="V44" s="7" t="s">
        <v>59</v>
      </c>
      <c r="W44" s="7">
        <f>U44*S44</f>
        <v>3640</v>
      </c>
    </row>
    <row r="45" spans="1:23" x14ac:dyDescent="0.3">
      <c r="A45" s="7"/>
      <c r="B45" s="208"/>
      <c r="C45" s="7">
        <v>1</v>
      </c>
      <c r="D45" s="7"/>
      <c r="E45" s="7">
        <v>1</v>
      </c>
      <c r="F45" s="7"/>
      <c r="G45" s="7">
        <v>300</v>
      </c>
      <c r="H45" s="7"/>
      <c r="I45" s="7"/>
      <c r="J45" s="7"/>
      <c r="K45" s="7">
        <v>2</v>
      </c>
      <c r="L45" s="7"/>
      <c r="M45" s="7">
        <f>C45*E45*G45*K45</f>
        <v>600</v>
      </c>
      <c r="N45" s="7"/>
      <c r="O45" s="332"/>
      <c r="P45" s="7"/>
      <c r="R45" s="7" t="s">
        <v>33</v>
      </c>
      <c r="S45" s="31">
        <v>45</v>
      </c>
      <c r="T45" s="7" t="s">
        <v>6</v>
      </c>
      <c r="U45" s="4">
        <v>65</v>
      </c>
      <c r="V45" s="7" t="s">
        <v>58</v>
      </c>
      <c r="W45" s="7">
        <f>S45*U45</f>
        <v>2925</v>
      </c>
    </row>
    <row r="46" spans="1:23" x14ac:dyDescent="0.3">
      <c r="A46" s="7"/>
      <c r="B46" s="208"/>
      <c r="C46" s="7"/>
      <c r="D46" s="7"/>
      <c r="E46" s="7"/>
      <c r="F46" s="7"/>
      <c r="G46" s="7"/>
      <c r="H46" s="7"/>
      <c r="I46" s="7"/>
      <c r="J46" s="7"/>
      <c r="K46" s="7"/>
      <c r="L46" s="7"/>
      <c r="M46" s="7"/>
      <c r="N46" s="7"/>
      <c r="O46" s="7"/>
      <c r="P46" s="7"/>
      <c r="R46" s="7"/>
      <c r="S46" s="31"/>
      <c r="T46" s="7"/>
      <c r="U46" s="7"/>
      <c r="V46" s="7"/>
      <c r="W46" s="76">
        <f>SUM(W44:W45)</f>
        <v>6565</v>
      </c>
    </row>
    <row r="47" spans="1:23" ht="28.8" x14ac:dyDescent="0.3">
      <c r="A47" s="7">
        <v>14</v>
      </c>
      <c r="B47" s="22" t="s">
        <v>34</v>
      </c>
      <c r="C47" s="23">
        <v>1</v>
      </c>
      <c r="D47" s="23"/>
      <c r="E47" s="23">
        <v>1</v>
      </c>
      <c r="F47" s="23"/>
      <c r="G47" s="301">
        <v>2611</v>
      </c>
      <c r="H47" s="301"/>
      <c r="I47" s="301"/>
      <c r="J47" s="23"/>
      <c r="K47" s="23"/>
      <c r="L47" s="23"/>
      <c r="M47" s="23"/>
      <c r="N47" s="23"/>
      <c r="O47" s="7">
        <f>G47</f>
        <v>2611</v>
      </c>
      <c r="P47" s="7" t="s">
        <v>35</v>
      </c>
      <c r="R47" s="7" t="s">
        <v>13</v>
      </c>
      <c r="S47" s="31">
        <v>29.26</v>
      </c>
      <c r="T47" s="7" t="s">
        <v>14</v>
      </c>
      <c r="U47" s="4">
        <v>400</v>
      </c>
      <c r="V47" s="7" t="s">
        <v>59</v>
      </c>
      <c r="W47" s="7">
        <f>U47*S47</f>
        <v>11704</v>
      </c>
    </row>
    <row r="48" spans="1:23" x14ac:dyDescent="0.3">
      <c r="A48" s="7"/>
      <c r="B48" s="208"/>
      <c r="C48" s="7"/>
      <c r="D48" s="7"/>
      <c r="E48" s="7"/>
      <c r="F48" s="7"/>
      <c r="G48" s="7"/>
      <c r="H48" s="7"/>
      <c r="I48" s="7"/>
      <c r="J48" s="7"/>
      <c r="K48" s="7"/>
      <c r="L48" s="7"/>
      <c r="M48" s="7"/>
      <c r="N48" s="7"/>
      <c r="O48" s="7"/>
      <c r="P48" s="7"/>
      <c r="R48" s="7" t="s">
        <v>33</v>
      </c>
      <c r="S48" s="31">
        <v>108.51</v>
      </c>
      <c r="T48" s="7" t="s">
        <v>6</v>
      </c>
      <c r="U48" s="4">
        <v>65</v>
      </c>
      <c r="V48" s="7" t="s">
        <v>58</v>
      </c>
      <c r="W48" s="7">
        <f>S48*U48</f>
        <v>7053.1500000000005</v>
      </c>
    </row>
    <row r="49" spans="1:23" x14ac:dyDescent="0.3">
      <c r="A49" s="7"/>
      <c r="B49" s="208"/>
      <c r="C49" s="7"/>
      <c r="D49" s="7"/>
      <c r="E49" s="7"/>
      <c r="F49" s="7"/>
      <c r="G49" s="7"/>
      <c r="H49" s="7"/>
      <c r="I49" s="7"/>
      <c r="J49" s="7"/>
      <c r="K49" s="7"/>
      <c r="L49" s="7"/>
      <c r="M49" s="7"/>
      <c r="N49" s="7"/>
      <c r="O49" s="7"/>
      <c r="P49" s="7"/>
      <c r="R49" s="7"/>
      <c r="S49" s="31"/>
      <c r="T49" s="7"/>
      <c r="U49" s="4"/>
      <c r="V49" s="7"/>
      <c r="W49" s="76">
        <f>SUM(W47:W48)</f>
        <v>18757.150000000001</v>
      </c>
    </row>
    <row r="50" spans="1:23" ht="43.2" x14ac:dyDescent="0.3">
      <c r="A50" s="7">
        <v>15</v>
      </c>
      <c r="B50" s="22" t="s">
        <v>297</v>
      </c>
      <c r="C50" s="23">
        <v>1</v>
      </c>
      <c r="D50" s="23"/>
      <c r="E50" s="23">
        <v>1</v>
      </c>
      <c r="F50" s="23"/>
      <c r="G50" s="333">
        <v>2611</v>
      </c>
      <c r="H50" s="333"/>
      <c r="I50" s="333"/>
      <c r="J50" s="23"/>
      <c r="K50" s="23">
        <v>6.5000000000000002E-2</v>
      </c>
      <c r="L50" s="23"/>
      <c r="M50" s="334">
        <f>C50*E50*G50*K50</f>
        <v>169.715</v>
      </c>
      <c r="N50" s="334"/>
      <c r="O50" s="68">
        <f>M50</f>
        <v>169.715</v>
      </c>
      <c r="P50" s="7" t="s">
        <v>6</v>
      </c>
      <c r="R50" s="7" t="s">
        <v>43</v>
      </c>
      <c r="S50" s="31">
        <v>2219</v>
      </c>
      <c r="T50" s="7" t="s">
        <v>74</v>
      </c>
      <c r="U50" s="4">
        <v>400</v>
      </c>
      <c r="V50" s="7"/>
      <c r="W50" s="7">
        <f>2219*400</f>
        <v>887600</v>
      </c>
    </row>
    <row r="51" spans="1:23" x14ac:dyDescent="0.3">
      <c r="A51" s="7"/>
      <c r="B51" s="208"/>
      <c r="C51" s="7"/>
      <c r="D51" s="7"/>
      <c r="E51" s="7"/>
      <c r="F51" s="7"/>
      <c r="G51" s="7"/>
      <c r="H51" s="7"/>
      <c r="I51" s="7"/>
      <c r="J51" s="7"/>
      <c r="K51" s="7"/>
      <c r="L51" s="7"/>
      <c r="M51" s="7"/>
      <c r="N51" s="7"/>
      <c r="O51" s="7"/>
      <c r="P51" s="7"/>
      <c r="R51" s="7" t="s">
        <v>10</v>
      </c>
      <c r="S51" s="31">
        <v>369.8</v>
      </c>
      <c r="T51" s="7" t="s">
        <v>6</v>
      </c>
      <c r="U51" s="4">
        <v>65</v>
      </c>
      <c r="V51" s="7"/>
      <c r="W51" s="7">
        <f>S51*U51</f>
        <v>24037</v>
      </c>
    </row>
    <row r="52" spans="1:23" ht="28.8" x14ac:dyDescent="0.3">
      <c r="A52" s="4">
        <v>16</v>
      </c>
      <c r="B52" s="6" t="s">
        <v>61</v>
      </c>
      <c r="C52" s="5">
        <v>1</v>
      </c>
      <c r="D52" s="5"/>
      <c r="E52" s="5">
        <v>17</v>
      </c>
      <c r="F52" s="5"/>
      <c r="G52" s="5"/>
      <c r="H52" s="5"/>
      <c r="I52" s="5"/>
      <c r="J52" s="5"/>
      <c r="K52" s="5"/>
      <c r="L52" s="5"/>
      <c r="M52" s="5">
        <f>C52*E52</f>
        <v>17</v>
      </c>
      <c r="N52" s="5"/>
      <c r="O52" s="4">
        <v>17</v>
      </c>
      <c r="P52" s="4" t="s">
        <v>48</v>
      </c>
      <c r="S52" s="29"/>
      <c r="T52" s="4"/>
      <c r="U52" s="4">
        <v>30000</v>
      </c>
      <c r="V52" s="4"/>
      <c r="W52" s="4">
        <f>O52*U52</f>
        <v>510000</v>
      </c>
    </row>
    <row r="53" spans="1:23" x14ac:dyDescent="0.3">
      <c r="A53" s="4"/>
      <c r="B53" s="17"/>
      <c r="C53" s="4"/>
      <c r="D53" s="4"/>
      <c r="E53" s="4"/>
      <c r="F53" s="4"/>
      <c r="G53" s="4"/>
      <c r="H53" s="4"/>
      <c r="J53" s="4"/>
      <c r="L53" s="4"/>
      <c r="M53" s="4"/>
      <c r="N53" s="4"/>
      <c r="O53" s="4"/>
      <c r="P53" s="4"/>
      <c r="S53" s="29"/>
      <c r="T53" s="4"/>
      <c r="U53" s="4"/>
      <c r="V53" s="4"/>
      <c r="W53" s="4"/>
    </row>
    <row r="54" spans="1:23" x14ac:dyDescent="0.3">
      <c r="A54" s="4">
        <v>17</v>
      </c>
      <c r="B54" s="6" t="s">
        <v>62</v>
      </c>
      <c r="C54" s="4">
        <v>1</v>
      </c>
      <c r="D54" s="4"/>
      <c r="E54" s="4">
        <v>90</v>
      </c>
      <c r="F54" s="4"/>
      <c r="G54" s="4"/>
      <c r="H54" s="4"/>
      <c r="J54" s="4"/>
      <c r="L54" s="4"/>
      <c r="M54" s="4">
        <f>C54*E54</f>
        <v>90</v>
      </c>
      <c r="N54" s="4"/>
      <c r="O54" s="4">
        <f>M54</f>
        <v>90</v>
      </c>
      <c r="P54" s="4" t="s">
        <v>47</v>
      </c>
      <c r="S54" s="29"/>
      <c r="T54" s="4"/>
      <c r="U54" s="4">
        <v>1800</v>
      </c>
      <c r="V54" s="4"/>
      <c r="W54" s="4">
        <f>O54*U54</f>
        <v>162000</v>
      </c>
    </row>
    <row r="55" spans="1:23" x14ac:dyDescent="0.3">
      <c r="A55" s="4"/>
      <c r="B55" s="17"/>
      <c r="C55" s="4"/>
      <c r="D55" s="4"/>
      <c r="E55" s="4"/>
      <c r="F55" s="4"/>
      <c r="G55" s="4"/>
      <c r="H55" s="4"/>
      <c r="J55" s="4"/>
      <c r="L55" s="4"/>
      <c r="M55" s="4"/>
      <c r="N55" s="4"/>
      <c r="O55" s="4"/>
      <c r="P55" s="4"/>
      <c r="S55" s="29"/>
      <c r="T55" s="4"/>
      <c r="U55" s="4"/>
      <c r="V55" s="4"/>
      <c r="W55" s="4"/>
    </row>
    <row r="56" spans="1:23" x14ac:dyDescent="0.3">
      <c r="A56" s="4">
        <v>18</v>
      </c>
      <c r="B56" s="17" t="s">
        <v>63</v>
      </c>
      <c r="C56" s="4">
        <v>1</v>
      </c>
      <c r="D56" s="4"/>
      <c r="E56" s="4">
        <v>90</v>
      </c>
      <c r="F56" s="4"/>
      <c r="G56" s="4"/>
      <c r="H56" s="4"/>
      <c r="J56" s="4"/>
      <c r="L56" s="4"/>
      <c r="M56" s="4">
        <f>O56</f>
        <v>90</v>
      </c>
      <c r="N56" s="4"/>
      <c r="O56" s="4">
        <v>90</v>
      </c>
      <c r="P56" s="4" t="s">
        <v>47</v>
      </c>
      <c r="S56" s="29"/>
      <c r="T56" s="4"/>
      <c r="U56" s="4">
        <v>3600</v>
      </c>
      <c r="V56" s="4"/>
      <c r="W56" s="4">
        <f>O56*U56</f>
        <v>324000</v>
      </c>
    </row>
    <row r="57" spans="1:23" x14ac:dyDescent="0.3">
      <c r="A57" s="4"/>
      <c r="B57" s="17"/>
      <c r="C57" s="4"/>
      <c r="D57" s="4"/>
      <c r="E57" s="4"/>
      <c r="F57" s="4"/>
      <c r="G57" s="4"/>
      <c r="H57" s="4"/>
      <c r="J57" s="4"/>
      <c r="L57" s="4"/>
      <c r="M57" s="4"/>
      <c r="N57" s="4"/>
      <c r="O57" s="4"/>
      <c r="P57" s="4"/>
      <c r="S57" s="29"/>
      <c r="T57" s="4"/>
      <c r="U57" s="4"/>
      <c r="V57" s="4"/>
      <c r="W57" s="4"/>
    </row>
    <row r="58" spans="1:23" ht="43.2" x14ac:dyDescent="0.3">
      <c r="A58" s="4">
        <v>19</v>
      </c>
      <c r="B58" s="6" t="s">
        <v>282</v>
      </c>
      <c r="C58" s="4"/>
      <c r="D58" s="4"/>
      <c r="E58" s="4"/>
      <c r="F58" s="4"/>
      <c r="G58" s="4"/>
      <c r="H58" s="4"/>
      <c r="J58" s="4"/>
      <c r="L58" s="4"/>
      <c r="M58" s="4"/>
      <c r="N58" s="4"/>
      <c r="O58" s="4">
        <f>M59+M61+M63+M65+M71+M69+M68+M67</f>
        <v>7957</v>
      </c>
      <c r="P58" s="4" t="s">
        <v>293</v>
      </c>
      <c r="S58" s="29"/>
      <c r="T58" s="4"/>
      <c r="U58" s="4">
        <v>25</v>
      </c>
      <c r="V58" s="4" t="s">
        <v>51</v>
      </c>
      <c r="W58" s="4">
        <f t="shared" ref="W58:W71" si="5">O58*U58</f>
        <v>198925</v>
      </c>
    </row>
    <row r="59" spans="1:23" x14ac:dyDescent="0.3">
      <c r="A59" s="4" t="s">
        <v>154</v>
      </c>
      <c r="B59" s="6" t="s">
        <v>283</v>
      </c>
      <c r="C59" s="4">
        <v>1</v>
      </c>
      <c r="D59" s="4"/>
      <c r="E59" s="4">
        <v>17</v>
      </c>
      <c r="F59" s="4"/>
      <c r="G59" s="4">
        <f>5*4</f>
        <v>20</v>
      </c>
      <c r="H59" s="4"/>
      <c r="J59" s="4"/>
      <c r="K59" s="4">
        <v>1.5</v>
      </c>
      <c r="L59" s="4"/>
      <c r="M59" s="4">
        <f>E59*G59*K59</f>
        <v>510</v>
      </c>
      <c r="N59" s="4"/>
      <c r="O59" s="4">
        <f>M59</f>
        <v>510</v>
      </c>
      <c r="P59" s="4"/>
      <c r="S59" s="29"/>
      <c r="T59" s="4"/>
      <c r="U59" s="4"/>
      <c r="V59" s="4"/>
      <c r="W59" s="4"/>
    </row>
    <row r="60" spans="1:23" x14ac:dyDescent="0.3">
      <c r="A60" s="4"/>
      <c r="B60" s="17"/>
      <c r="C60" s="4"/>
      <c r="D60" s="4"/>
      <c r="E60" s="4"/>
      <c r="F60" s="4"/>
      <c r="G60" s="4"/>
      <c r="H60" s="4"/>
      <c r="J60" s="4"/>
      <c r="L60" s="4"/>
      <c r="M60" s="4"/>
      <c r="N60" s="4"/>
      <c r="O60" s="4"/>
      <c r="P60" s="4"/>
      <c r="S60" s="29"/>
      <c r="T60" s="4"/>
      <c r="U60" s="4"/>
      <c r="V60" s="4"/>
      <c r="W60" s="4"/>
    </row>
    <row r="61" spans="1:23" x14ac:dyDescent="0.3">
      <c r="A61" s="4" t="s">
        <v>153</v>
      </c>
      <c r="B61" s="17" t="s">
        <v>284</v>
      </c>
      <c r="C61" s="4">
        <v>1</v>
      </c>
      <c r="D61" s="4"/>
      <c r="E61" s="4">
        <v>17</v>
      </c>
      <c r="F61" s="4"/>
      <c r="G61" s="4">
        <v>6</v>
      </c>
      <c r="H61" s="4"/>
      <c r="J61" s="4"/>
      <c r="K61" s="4">
        <v>2.5</v>
      </c>
      <c r="L61" s="4"/>
      <c r="M61" s="4">
        <f>E61*G61*K61</f>
        <v>255</v>
      </c>
      <c r="N61" s="4"/>
      <c r="O61" s="4">
        <f>M61</f>
        <v>255</v>
      </c>
      <c r="P61" s="4"/>
      <c r="S61" s="29"/>
      <c r="T61" s="4"/>
      <c r="U61" s="4">
        <v>25</v>
      </c>
      <c r="V61" s="4" t="s">
        <v>51</v>
      </c>
      <c r="W61" s="4">
        <f>O59*U61</f>
        <v>12750</v>
      </c>
    </row>
    <row r="62" spans="1:23" x14ac:dyDescent="0.3">
      <c r="A62" s="4"/>
      <c r="B62" s="17"/>
      <c r="C62" s="4"/>
      <c r="D62" s="4"/>
      <c r="E62" s="4"/>
      <c r="F62" s="4"/>
      <c r="G62" s="4"/>
      <c r="H62" s="4"/>
      <c r="J62" s="4"/>
      <c r="L62" s="4"/>
      <c r="M62" s="4"/>
      <c r="N62" s="4"/>
      <c r="O62" s="4"/>
      <c r="P62" s="4"/>
      <c r="S62" s="29"/>
      <c r="T62" s="4"/>
      <c r="U62" s="4"/>
      <c r="V62" s="4"/>
      <c r="W62" s="4"/>
    </row>
    <row r="63" spans="1:23" x14ac:dyDescent="0.3">
      <c r="A63" s="4" t="s">
        <v>152</v>
      </c>
      <c r="B63" s="17" t="s">
        <v>285</v>
      </c>
      <c r="C63" s="4">
        <v>1</v>
      </c>
      <c r="D63" s="4"/>
      <c r="E63" s="4">
        <v>2</v>
      </c>
      <c r="F63" s="4"/>
      <c r="G63" s="4">
        <v>300</v>
      </c>
      <c r="H63" s="4"/>
      <c r="J63" s="4"/>
      <c r="K63" s="4">
        <v>2</v>
      </c>
      <c r="L63" s="4"/>
      <c r="M63" s="4">
        <f>C63*E63*G63*K63</f>
        <v>1200</v>
      </c>
      <c r="N63" s="4"/>
      <c r="O63" s="4">
        <f>M63</f>
        <v>1200</v>
      </c>
      <c r="P63" s="4"/>
      <c r="S63" s="29"/>
      <c r="T63" s="4"/>
      <c r="U63" s="4"/>
      <c r="V63" s="4" t="s">
        <v>75</v>
      </c>
      <c r="W63" s="4">
        <v>6000</v>
      </c>
    </row>
    <row r="64" spans="1:23" x14ac:dyDescent="0.3">
      <c r="A64" s="4"/>
      <c r="B64" s="17"/>
      <c r="C64" s="4"/>
      <c r="D64" s="4"/>
      <c r="E64" s="4"/>
      <c r="F64" s="4"/>
      <c r="G64" s="4"/>
      <c r="H64" s="4"/>
      <c r="J64" s="4"/>
      <c r="L64" s="4"/>
      <c r="M64" s="4"/>
      <c r="N64" s="4"/>
      <c r="O64" s="4"/>
      <c r="P64" s="4"/>
      <c r="S64" s="29"/>
      <c r="T64" s="4"/>
      <c r="U64" s="4"/>
      <c r="V64" s="4"/>
      <c r="W64" s="4"/>
    </row>
    <row r="65" spans="1:36" x14ac:dyDescent="0.3">
      <c r="A65" s="4" t="s">
        <v>186</v>
      </c>
      <c r="B65" s="6" t="s">
        <v>287</v>
      </c>
      <c r="C65" s="5">
        <v>1</v>
      </c>
      <c r="D65" s="5"/>
      <c r="E65" s="5">
        <v>17</v>
      </c>
      <c r="F65" s="5"/>
      <c r="G65" s="5">
        <v>6</v>
      </c>
      <c r="H65" s="5"/>
      <c r="I65" s="5"/>
      <c r="J65" s="5"/>
      <c r="K65" s="5">
        <v>15.5</v>
      </c>
      <c r="L65" s="5"/>
      <c r="M65" s="5">
        <f>C65*E65*G65*K65</f>
        <v>1581</v>
      </c>
      <c r="N65" s="5"/>
      <c r="O65" s="4">
        <f>M65</f>
        <v>1581</v>
      </c>
      <c r="P65" s="4"/>
      <c r="S65" s="29"/>
      <c r="T65" s="4"/>
      <c r="U65" s="4">
        <v>150</v>
      </c>
      <c r="V65" s="4" t="s">
        <v>54</v>
      </c>
      <c r="W65" s="4">
        <f>O65*U65</f>
        <v>237150</v>
      </c>
    </row>
    <row r="66" spans="1:36" x14ac:dyDescent="0.3">
      <c r="A66" s="4"/>
      <c r="B66" s="17"/>
      <c r="C66" s="4"/>
      <c r="D66" s="4"/>
      <c r="E66" s="4"/>
      <c r="F66" s="4"/>
      <c r="G66" s="4"/>
      <c r="H66" s="4"/>
      <c r="J66" s="4"/>
      <c r="L66" s="4"/>
      <c r="M66" s="4"/>
      <c r="N66" s="4"/>
      <c r="O66" s="4"/>
      <c r="P66" s="4"/>
      <c r="S66" s="29"/>
      <c r="T66" s="4"/>
      <c r="U66" s="4"/>
      <c r="V66" s="4"/>
      <c r="W66" s="4"/>
    </row>
    <row r="67" spans="1:36" x14ac:dyDescent="0.3">
      <c r="A67" s="4" t="s">
        <v>185</v>
      </c>
      <c r="B67" s="6" t="s">
        <v>288</v>
      </c>
      <c r="C67" s="5">
        <v>1</v>
      </c>
      <c r="D67" s="5"/>
      <c r="E67" s="5">
        <v>1</v>
      </c>
      <c r="F67" s="5"/>
      <c r="G67" s="5">
        <v>300</v>
      </c>
      <c r="H67" s="5"/>
      <c r="I67" s="5"/>
      <c r="J67" s="5"/>
      <c r="K67" s="5">
        <v>2.5</v>
      </c>
      <c r="L67" s="5"/>
      <c r="M67" s="5">
        <f>C67*E67*G67*K67</f>
        <v>750</v>
      </c>
      <c r="N67" s="5"/>
      <c r="O67" s="301">
        <f>M67+M68+M69</f>
        <v>1800</v>
      </c>
      <c r="P67" s="4"/>
      <c r="S67" s="29"/>
      <c r="T67" s="4"/>
      <c r="U67" s="4">
        <v>60</v>
      </c>
      <c r="V67" s="4" t="s">
        <v>54</v>
      </c>
      <c r="W67" s="4">
        <f>O67*U67</f>
        <v>108000</v>
      </c>
    </row>
    <row r="68" spans="1:36" x14ac:dyDescent="0.3">
      <c r="A68" s="4"/>
      <c r="B68" s="17" t="s">
        <v>289</v>
      </c>
      <c r="C68" s="4">
        <v>1</v>
      </c>
      <c r="D68" s="4"/>
      <c r="E68" s="4">
        <v>1</v>
      </c>
      <c r="F68" s="4"/>
      <c r="G68" s="4">
        <v>300</v>
      </c>
      <c r="H68" s="4"/>
      <c r="J68" s="4"/>
      <c r="K68" s="4">
        <v>2</v>
      </c>
      <c r="L68" s="4"/>
      <c r="M68" s="5">
        <f>C68*E68*G68*K68</f>
        <v>600</v>
      </c>
      <c r="N68" s="5"/>
      <c r="O68" s="301"/>
      <c r="P68" s="4"/>
      <c r="S68" s="29"/>
      <c r="T68" s="4"/>
      <c r="U68" s="4"/>
      <c r="V68" s="4"/>
      <c r="W68" s="4"/>
    </row>
    <row r="69" spans="1:36" x14ac:dyDescent="0.3">
      <c r="A69" s="4" t="s">
        <v>11</v>
      </c>
      <c r="B69" s="6" t="s">
        <v>290</v>
      </c>
      <c r="C69" s="5">
        <v>1</v>
      </c>
      <c r="D69" s="5"/>
      <c r="E69" s="5">
        <v>1</v>
      </c>
      <c r="F69" s="5"/>
      <c r="G69" s="5">
        <v>300</v>
      </c>
      <c r="H69" s="5"/>
      <c r="I69" s="5"/>
      <c r="J69" s="5"/>
      <c r="K69" s="5">
        <v>1.5</v>
      </c>
      <c r="L69" s="5"/>
      <c r="M69" s="5">
        <f>C69*E69*G69*K69</f>
        <v>450</v>
      </c>
      <c r="N69" s="5"/>
      <c r="O69" s="301"/>
      <c r="P69" s="4"/>
      <c r="S69" s="29"/>
      <c r="T69" s="4"/>
      <c r="U69" s="4">
        <v>80</v>
      </c>
      <c r="V69" s="4" t="s">
        <v>47</v>
      </c>
      <c r="W69" s="4">
        <f t="shared" si="5"/>
        <v>0</v>
      </c>
    </row>
    <row r="70" spans="1:36" x14ac:dyDescent="0.3">
      <c r="A70" s="4"/>
      <c r="B70" s="17"/>
      <c r="C70" s="4"/>
      <c r="D70" s="4"/>
      <c r="E70" s="4"/>
      <c r="F70" s="4"/>
      <c r="G70" s="4"/>
      <c r="H70" s="4"/>
      <c r="J70" s="4"/>
      <c r="L70" s="4"/>
      <c r="M70" s="4"/>
      <c r="N70" s="4"/>
      <c r="O70" s="4"/>
      <c r="P70" s="4"/>
      <c r="S70" s="29"/>
      <c r="T70" s="4"/>
      <c r="U70" s="4"/>
      <c r="V70" s="4"/>
      <c r="W70" s="4"/>
    </row>
    <row r="71" spans="1:36" x14ac:dyDescent="0.3">
      <c r="A71" s="4" t="s">
        <v>292</v>
      </c>
      <c r="B71" s="17" t="s">
        <v>291</v>
      </c>
      <c r="C71" s="4">
        <v>1</v>
      </c>
      <c r="D71" s="4"/>
      <c r="E71" s="4">
        <v>1</v>
      </c>
      <c r="F71" s="4"/>
      <c r="G71" s="301">
        <v>2611</v>
      </c>
      <c r="H71" s="301"/>
      <c r="I71" s="301"/>
      <c r="J71" s="301"/>
      <c r="K71" s="301"/>
      <c r="L71" s="4"/>
      <c r="M71" s="4">
        <f>C71*E71*G71</f>
        <v>2611</v>
      </c>
      <c r="N71" s="4"/>
      <c r="O71" s="4">
        <f>M71</f>
        <v>2611</v>
      </c>
      <c r="P71" s="4"/>
      <c r="S71" s="29"/>
      <c r="T71" s="4"/>
      <c r="U71" s="4">
        <v>80</v>
      </c>
      <c r="V71" s="4" t="s">
        <v>47</v>
      </c>
      <c r="W71" s="4">
        <f t="shared" si="5"/>
        <v>208880</v>
      </c>
    </row>
    <row r="72" spans="1:36" x14ac:dyDescent="0.3">
      <c r="A72" s="4"/>
      <c r="B72" s="17"/>
      <c r="C72" s="4"/>
      <c r="D72" s="4"/>
      <c r="E72" s="4"/>
      <c r="F72" s="4"/>
      <c r="G72" s="4"/>
      <c r="H72" s="4"/>
      <c r="J72" s="4"/>
      <c r="L72" s="4"/>
      <c r="M72" s="4"/>
      <c r="N72" s="4"/>
      <c r="O72" s="4"/>
      <c r="P72" s="4"/>
      <c r="S72" s="29"/>
      <c r="T72" s="4"/>
      <c r="U72" s="4"/>
      <c r="V72" s="4"/>
      <c r="W72" s="4"/>
    </row>
    <row r="73" spans="1:36" x14ac:dyDescent="0.3">
      <c r="A73" s="4">
        <v>20</v>
      </c>
      <c r="B73" s="17" t="s">
        <v>211</v>
      </c>
      <c r="C73" s="301" t="s">
        <v>308</v>
      </c>
      <c r="D73" s="301"/>
      <c r="E73" s="301"/>
      <c r="F73" s="301"/>
      <c r="G73" s="301"/>
      <c r="H73" s="301"/>
      <c r="I73" s="301"/>
      <c r="J73" s="301"/>
      <c r="K73" s="301"/>
      <c r="L73" s="4"/>
      <c r="M73" s="4"/>
      <c r="N73" s="4"/>
      <c r="O73" s="58">
        <f>STEEL!Z100:Z100</f>
        <v>9580.4518518518526</v>
      </c>
      <c r="P73" s="4" t="s">
        <v>298</v>
      </c>
      <c r="R73" s="70"/>
      <c r="S73" s="80"/>
      <c r="T73" s="70"/>
      <c r="U73" s="70"/>
      <c r="V73" s="70"/>
      <c r="W73" s="70"/>
    </row>
    <row r="74" spans="1:36" x14ac:dyDescent="0.3">
      <c r="A74" s="4"/>
      <c r="B74" s="17"/>
      <c r="C74" s="4"/>
      <c r="D74" s="4"/>
      <c r="E74" s="4"/>
      <c r="F74" s="4"/>
      <c r="G74" s="4"/>
      <c r="H74" s="4"/>
      <c r="J74" s="4"/>
      <c r="L74" s="4"/>
      <c r="M74" s="4"/>
      <c r="N74" s="4"/>
      <c r="O74" s="58"/>
      <c r="P74" s="4"/>
      <c r="R74" s="74"/>
      <c r="S74" s="81"/>
      <c r="T74" s="74"/>
      <c r="U74" s="74"/>
      <c r="V74" s="74"/>
      <c r="W74" s="74"/>
    </row>
    <row r="75" spans="1:36" ht="120.75" customHeight="1" x14ac:dyDescent="0.3">
      <c r="A75" s="4">
        <v>21</v>
      </c>
      <c r="B75" s="335" t="s">
        <v>192</v>
      </c>
      <c r="C75" s="336" t="s">
        <v>173</v>
      </c>
      <c r="D75" s="336"/>
      <c r="E75" s="336"/>
      <c r="F75" s="4"/>
      <c r="G75" s="301" t="s">
        <v>308</v>
      </c>
      <c r="H75" s="301"/>
      <c r="I75" s="301"/>
      <c r="J75" s="301"/>
      <c r="K75" s="301"/>
      <c r="L75" s="4"/>
      <c r="M75" s="4" t="s">
        <v>173</v>
      </c>
      <c r="N75" s="4"/>
      <c r="O75" s="58">
        <v>280</v>
      </c>
      <c r="P75" s="25" t="s">
        <v>307</v>
      </c>
      <c r="Q75" s="337"/>
      <c r="R75" s="337"/>
      <c r="S75" s="337"/>
      <c r="T75" s="337"/>
      <c r="U75" s="337"/>
      <c r="V75" s="337"/>
      <c r="W75" s="337"/>
      <c r="X75" s="337"/>
      <c r="Y75" s="337"/>
      <c r="Z75" s="337"/>
      <c r="AA75" s="337"/>
      <c r="AB75" s="337"/>
      <c r="AC75" s="337"/>
      <c r="AD75" s="337"/>
      <c r="AE75" s="337"/>
      <c r="AF75" s="337"/>
      <c r="AG75" s="337"/>
      <c r="AH75" s="337"/>
      <c r="AI75" s="337"/>
      <c r="AJ75" s="337"/>
    </row>
    <row r="76" spans="1:36" s="79" customFormat="1" ht="25.5" customHeight="1" x14ac:dyDescent="0.3">
      <c r="A76" s="4"/>
      <c r="B76" s="335"/>
      <c r="C76" s="162"/>
      <c r="D76" s="162"/>
      <c r="E76" s="162"/>
      <c r="F76" s="4"/>
      <c r="G76" s="4"/>
      <c r="H76" s="4"/>
      <c r="I76" s="4"/>
      <c r="J76" s="4"/>
      <c r="K76" s="4"/>
      <c r="L76" s="4"/>
      <c r="M76" s="4"/>
      <c r="N76" s="4"/>
      <c r="O76" s="58"/>
      <c r="P76" s="25"/>
      <c r="Q76" s="337"/>
      <c r="R76" s="337"/>
      <c r="S76" s="337"/>
      <c r="T76" s="337"/>
      <c r="U76" s="337"/>
      <c r="V76" s="337"/>
      <c r="W76" s="337"/>
      <c r="X76" s="337"/>
      <c r="Y76" s="337"/>
      <c r="Z76" s="337"/>
      <c r="AA76" s="337"/>
      <c r="AB76" s="337"/>
      <c r="AC76" s="337"/>
      <c r="AD76" s="337"/>
      <c r="AE76" s="337"/>
      <c r="AF76" s="337"/>
      <c r="AG76" s="337"/>
      <c r="AH76" s="337"/>
      <c r="AI76" s="337"/>
      <c r="AJ76" s="337"/>
    </row>
    <row r="77" spans="1:36" ht="71.25" customHeight="1" x14ac:dyDescent="0.3">
      <c r="A77" s="4">
        <v>22</v>
      </c>
      <c r="B77" s="335" t="s">
        <v>313</v>
      </c>
      <c r="C77" s="336" t="s">
        <v>173</v>
      </c>
      <c r="D77" s="336"/>
      <c r="E77" s="336"/>
      <c r="F77" s="4"/>
      <c r="G77" s="4"/>
      <c r="H77" s="4"/>
      <c r="J77" s="4"/>
      <c r="L77" s="4"/>
      <c r="M77" s="4" t="s">
        <v>173</v>
      </c>
      <c r="N77" s="4"/>
      <c r="O77" s="58">
        <v>4</v>
      </c>
      <c r="P77" s="25" t="s">
        <v>77</v>
      </c>
      <c r="Q77" s="337"/>
      <c r="R77" s="337"/>
      <c r="S77" s="337"/>
      <c r="T77" s="337"/>
      <c r="U77" s="337"/>
      <c r="V77" s="337"/>
      <c r="W77" s="337"/>
      <c r="X77" s="337"/>
      <c r="Y77" s="337"/>
      <c r="Z77" s="337"/>
      <c r="AA77" s="337"/>
      <c r="AB77" s="337"/>
      <c r="AC77" s="337"/>
      <c r="AD77" s="337"/>
      <c r="AE77" s="337"/>
      <c r="AF77" s="337"/>
      <c r="AG77" s="337"/>
      <c r="AH77" s="337"/>
      <c r="AI77" s="337"/>
      <c r="AJ77" s="337"/>
    </row>
    <row r="78" spans="1:36" s="86" customFormat="1" ht="17.25" hidden="1" customHeight="1" thickBot="1" x14ac:dyDescent="0.35">
      <c r="A78" s="327"/>
      <c r="B78" s="328"/>
      <c r="C78" s="167"/>
      <c r="D78" s="168"/>
      <c r="E78" s="166"/>
      <c r="F78" s="168"/>
      <c r="G78" s="167"/>
      <c r="H78" s="78"/>
      <c r="I78" s="168"/>
      <c r="J78" s="78"/>
      <c r="K78" s="168"/>
      <c r="L78" s="168"/>
      <c r="M78" s="329"/>
      <c r="N78" s="329"/>
      <c r="O78" s="329"/>
      <c r="P78" s="329"/>
      <c r="Q78" s="78"/>
      <c r="R78" s="168"/>
      <c r="S78" s="167"/>
      <c r="T78" s="168"/>
      <c r="U78" s="168"/>
      <c r="V78" s="168"/>
      <c r="W78" s="168">
        <f>SUM(W16:W73)</f>
        <v>3747954.4</v>
      </c>
      <c r="X78" s="78"/>
      <c r="Y78" s="78"/>
      <c r="Z78" s="78"/>
      <c r="AA78" s="78"/>
      <c r="AB78" s="78"/>
      <c r="AC78" s="78"/>
      <c r="AD78" s="78"/>
      <c r="AE78" s="78"/>
      <c r="AF78" s="78"/>
      <c r="AG78" s="78"/>
      <c r="AH78" s="78"/>
      <c r="AI78" s="78"/>
      <c r="AJ78" s="78"/>
    </row>
    <row r="79" spans="1:36" hidden="1" x14ac:dyDescent="0.3">
      <c r="G79" s="81"/>
      <c r="I79" s="74"/>
      <c r="K79" s="74"/>
      <c r="M79" s="83"/>
      <c r="P79" s="1"/>
      <c r="R79" s="74"/>
    </row>
    <row r="80" spans="1:36" x14ac:dyDescent="0.3">
      <c r="A80" s="337"/>
      <c r="B80" s="338"/>
      <c r="C80" s="337"/>
      <c r="D80" s="337"/>
      <c r="E80" s="337"/>
      <c r="F80" s="337"/>
      <c r="G80" s="337"/>
      <c r="H80" s="337"/>
      <c r="I80" s="337"/>
      <c r="J80" s="337"/>
      <c r="K80" s="337"/>
      <c r="L80" s="337"/>
      <c r="M80" s="337"/>
      <c r="N80" s="337"/>
      <c r="O80" s="337"/>
      <c r="P80" s="337"/>
      <c r="R80" s="1"/>
    </row>
    <row r="81" spans="1:16" s="1" customFormat="1" x14ac:dyDescent="0.3">
      <c r="A81" s="337"/>
      <c r="B81" s="338"/>
      <c r="C81" s="337"/>
      <c r="D81" s="337"/>
      <c r="E81" s="337"/>
      <c r="F81" s="337"/>
      <c r="G81" s="337"/>
      <c r="H81" s="337"/>
      <c r="I81" s="337"/>
      <c r="J81" s="337"/>
      <c r="K81" s="337"/>
      <c r="L81" s="337"/>
      <c r="M81" s="337"/>
      <c r="N81" s="337"/>
      <c r="O81" s="337"/>
      <c r="P81" s="337"/>
    </row>
    <row r="82" spans="1:16" s="1" customFormat="1" x14ac:dyDescent="0.3">
      <c r="A82" s="337"/>
      <c r="B82" s="338"/>
      <c r="C82" s="337"/>
      <c r="D82" s="337"/>
      <c r="E82" s="337"/>
      <c r="F82" s="337"/>
      <c r="G82" s="337"/>
      <c r="H82" s="337"/>
      <c r="I82" s="337"/>
      <c r="J82" s="337"/>
      <c r="K82" s="337"/>
      <c r="L82" s="337"/>
      <c r="M82" s="337"/>
      <c r="N82" s="337"/>
      <c r="O82" s="337"/>
      <c r="P82" s="337"/>
    </row>
    <row r="83" spans="1:16" s="1" customFormat="1" x14ac:dyDescent="0.3">
      <c r="A83" s="337"/>
      <c r="B83" s="338"/>
      <c r="C83" s="337"/>
      <c r="D83" s="337"/>
      <c r="E83" s="337"/>
      <c r="F83" s="337"/>
      <c r="G83" s="337"/>
      <c r="H83" s="337"/>
      <c r="I83" s="337"/>
      <c r="J83" s="337"/>
      <c r="K83" s="337"/>
      <c r="L83" s="337"/>
      <c r="M83" s="337"/>
      <c r="N83" s="337"/>
      <c r="O83" s="337"/>
      <c r="P83" s="337"/>
    </row>
    <row r="84" spans="1:16" s="1" customFormat="1" x14ac:dyDescent="0.3">
      <c r="A84" s="337"/>
      <c r="B84" s="338"/>
      <c r="C84" s="337"/>
      <c r="D84" s="337"/>
      <c r="E84" s="337"/>
      <c r="F84" s="337"/>
      <c r="G84" s="337"/>
      <c r="H84" s="337"/>
      <c r="I84" s="337"/>
      <c r="J84" s="337"/>
      <c r="K84" s="337"/>
      <c r="L84" s="337"/>
      <c r="M84" s="337"/>
      <c r="N84" s="337"/>
      <c r="O84" s="337"/>
      <c r="P84" s="337"/>
    </row>
    <row r="85" spans="1:16" s="1" customFormat="1" x14ac:dyDescent="0.3">
      <c r="A85" s="337"/>
      <c r="B85" s="338"/>
      <c r="C85" s="337"/>
      <c r="D85" s="337"/>
      <c r="E85" s="337"/>
      <c r="F85" s="337"/>
      <c r="G85" s="337"/>
      <c r="H85" s="337"/>
      <c r="I85" s="337"/>
      <c r="J85" s="337"/>
      <c r="K85" s="337"/>
      <c r="L85" s="337"/>
      <c r="M85" s="337"/>
      <c r="N85" s="337"/>
      <c r="O85" s="337"/>
      <c r="P85" s="337"/>
    </row>
    <row r="86" spans="1:16" s="1" customFormat="1" x14ac:dyDescent="0.3">
      <c r="A86" s="337"/>
      <c r="B86" s="338"/>
      <c r="C86" s="337"/>
      <c r="D86" s="337"/>
      <c r="E86" s="337"/>
      <c r="F86" s="337"/>
      <c r="G86" s="337"/>
      <c r="H86" s="337"/>
      <c r="I86" s="337"/>
      <c r="J86" s="337"/>
      <c r="K86" s="337"/>
      <c r="L86" s="337"/>
      <c r="M86" s="337"/>
      <c r="N86" s="337"/>
      <c r="O86" s="337"/>
      <c r="P86" s="337"/>
    </row>
    <row r="87" spans="1:16" s="1" customFormat="1" x14ac:dyDescent="0.3">
      <c r="A87" s="337"/>
      <c r="B87" s="338"/>
      <c r="C87" s="337"/>
      <c r="D87" s="337"/>
      <c r="E87" s="337"/>
      <c r="F87" s="337"/>
      <c r="G87" s="337"/>
      <c r="H87" s="337"/>
      <c r="I87" s="337"/>
      <c r="J87" s="337"/>
      <c r="K87" s="337"/>
      <c r="L87" s="337"/>
      <c r="M87" s="337"/>
      <c r="N87" s="337"/>
      <c r="O87" s="337"/>
      <c r="P87" s="337"/>
    </row>
    <row r="88" spans="1:16" s="1" customFormat="1" x14ac:dyDescent="0.3">
      <c r="A88" s="337"/>
      <c r="B88" s="338"/>
      <c r="C88" s="337"/>
      <c r="D88" s="337"/>
      <c r="E88" s="337"/>
      <c r="F88" s="337"/>
      <c r="G88" s="337"/>
      <c r="H88" s="337"/>
      <c r="I88" s="337"/>
      <c r="J88" s="337"/>
      <c r="K88" s="337"/>
      <c r="L88" s="337"/>
      <c r="M88" s="337"/>
      <c r="N88" s="337"/>
      <c r="O88" s="337"/>
      <c r="P88" s="337"/>
    </row>
    <row r="89" spans="1:16" s="1" customFormat="1" x14ac:dyDescent="0.3">
      <c r="A89" s="337"/>
      <c r="B89" s="338"/>
      <c r="C89" s="337"/>
      <c r="D89" s="337"/>
      <c r="E89" s="337"/>
      <c r="F89" s="337"/>
      <c r="G89" s="337"/>
      <c r="H89" s="337"/>
      <c r="I89" s="337"/>
      <c r="J89" s="337"/>
      <c r="K89" s="337"/>
      <c r="L89" s="337"/>
      <c r="M89" s="337"/>
      <c r="N89" s="337"/>
      <c r="O89" s="337"/>
      <c r="P89" s="337"/>
    </row>
    <row r="90" spans="1:16" s="1" customFormat="1" x14ac:dyDescent="0.3">
      <c r="A90" s="337"/>
      <c r="B90" s="338"/>
      <c r="C90" s="337"/>
      <c r="D90" s="337"/>
      <c r="E90" s="337"/>
      <c r="F90" s="337"/>
      <c r="G90" s="337"/>
      <c r="H90" s="337"/>
      <c r="I90" s="337"/>
      <c r="J90" s="337"/>
      <c r="K90" s="337"/>
      <c r="L90" s="337"/>
      <c r="M90" s="337"/>
      <c r="N90" s="337"/>
      <c r="O90" s="337"/>
      <c r="P90" s="337"/>
    </row>
    <row r="91" spans="1:16" s="1" customFormat="1" x14ac:dyDescent="0.3">
      <c r="A91" s="337"/>
      <c r="B91" s="338"/>
      <c r="C91" s="337"/>
      <c r="D91" s="337"/>
      <c r="E91" s="337"/>
      <c r="F91" s="337"/>
      <c r="G91" s="337"/>
      <c r="H91" s="337"/>
      <c r="I91" s="337"/>
      <c r="J91" s="337"/>
      <c r="K91" s="337"/>
      <c r="L91" s="337"/>
      <c r="M91" s="337"/>
      <c r="N91" s="337"/>
      <c r="O91" s="337"/>
      <c r="P91" s="337"/>
    </row>
    <row r="92" spans="1:16" s="1" customFormat="1" x14ac:dyDescent="0.3">
      <c r="A92" s="337"/>
      <c r="B92" s="338"/>
      <c r="C92" s="337"/>
      <c r="D92" s="337"/>
      <c r="E92" s="337"/>
      <c r="F92" s="337"/>
      <c r="G92" s="337"/>
      <c r="H92" s="337"/>
      <c r="I92" s="337"/>
      <c r="J92" s="337"/>
      <c r="K92" s="337"/>
      <c r="L92" s="337"/>
      <c r="M92" s="337"/>
      <c r="N92" s="337"/>
      <c r="O92" s="337"/>
      <c r="P92" s="337"/>
    </row>
    <row r="93" spans="1:16" s="1" customFormat="1" x14ac:dyDescent="0.3">
      <c r="A93" s="337"/>
      <c r="B93" s="338"/>
      <c r="C93" s="337"/>
      <c r="D93" s="337"/>
      <c r="E93" s="337"/>
      <c r="F93" s="337"/>
      <c r="G93" s="337"/>
      <c r="H93" s="337"/>
      <c r="I93" s="337"/>
      <c r="J93" s="337"/>
      <c r="K93" s="337"/>
      <c r="L93" s="337"/>
      <c r="M93" s="337"/>
      <c r="N93" s="337"/>
      <c r="O93" s="337"/>
      <c r="P93" s="337"/>
    </row>
    <row r="94" spans="1:16" s="1" customFormat="1" x14ac:dyDescent="0.3">
      <c r="A94" s="337"/>
      <c r="B94" s="338"/>
      <c r="C94" s="337"/>
      <c r="D94" s="337"/>
      <c r="E94" s="337"/>
      <c r="F94" s="337"/>
      <c r="G94" s="337"/>
      <c r="H94" s="337"/>
      <c r="I94" s="337"/>
      <c r="J94" s="337"/>
      <c r="K94" s="337"/>
      <c r="L94" s="337"/>
      <c r="M94" s="337"/>
      <c r="N94" s="337"/>
      <c r="O94" s="337"/>
      <c r="P94" s="337"/>
    </row>
    <row r="95" spans="1:16" s="1" customFormat="1" x14ac:dyDescent="0.3">
      <c r="A95" s="337"/>
      <c r="B95" s="338"/>
      <c r="C95" s="337"/>
      <c r="D95" s="337"/>
      <c r="E95" s="337"/>
      <c r="F95" s="337"/>
      <c r="G95" s="337"/>
      <c r="H95" s="337"/>
      <c r="I95" s="337"/>
      <c r="J95" s="337"/>
      <c r="K95" s="337"/>
      <c r="L95" s="337"/>
      <c r="M95" s="337"/>
      <c r="N95" s="337"/>
      <c r="O95" s="337"/>
      <c r="P95" s="337"/>
    </row>
    <row r="96" spans="1:16" s="1" customFormat="1" x14ac:dyDescent="0.3">
      <c r="A96" s="337"/>
      <c r="B96" s="338"/>
      <c r="C96" s="337"/>
      <c r="D96" s="337"/>
      <c r="E96" s="337"/>
      <c r="F96" s="337"/>
      <c r="G96" s="337"/>
      <c r="H96" s="337"/>
      <c r="I96" s="337"/>
      <c r="J96" s="337"/>
      <c r="K96" s="337"/>
      <c r="L96" s="337"/>
      <c r="M96" s="337"/>
      <c r="N96" s="337"/>
      <c r="O96" s="337"/>
      <c r="P96" s="337"/>
    </row>
    <row r="97" spans="1:18" x14ac:dyDescent="0.3">
      <c r="A97" s="337"/>
      <c r="B97" s="338"/>
      <c r="C97" s="337"/>
      <c r="D97" s="337"/>
      <c r="E97" s="337"/>
      <c r="F97" s="337"/>
      <c r="G97" s="337"/>
      <c r="H97" s="337"/>
      <c r="I97" s="337"/>
      <c r="J97" s="337"/>
      <c r="K97" s="337"/>
      <c r="L97" s="337"/>
      <c r="M97" s="337"/>
      <c r="N97" s="337"/>
      <c r="O97" s="337"/>
      <c r="P97" s="337"/>
      <c r="R97" s="1"/>
    </row>
    <row r="98" spans="1:18" x14ac:dyDescent="0.3">
      <c r="A98" s="337"/>
      <c r="B98" s="338"/>
      <c r="C98" s="337"/>
      <c r="D98" s="337"/>
      <c r="E98" s="337"/>
      <c r="F98" s="337"/>
      <c r="G98" s="337"/>
      <c r="H98" s="337"/>
      <c r="I98" s="337"/>
      <c r="J98" s="337"/>
      <c r="K98" s="337"/>
      <c r="L98" s="337"/>
      <c r="M98" s="337"/>
      <c r="N98" s="337"/>
      <c r="O98" s="337"/>
      <c r="P98" s="337"/>
      <c r="R98" s="1"/>
    </row>
    <row r="99" spans="1:18" x14ac:dyDescent="0.3">
      <c r="A99" s="337"/>
      <c r="B99" s="338"/>
      <c r="C99" s="337"/>
      <c r="D99" s="337"/>
      <c r="E99" s="337"/>
      <c r="F99" s="337"/>
      <c r="G99" s="337"/>
      <c r="H99" s="337"/>
      <c r="I99" s="337"/>
      <c r="J99" s="337"/>
      <c r="K99" s="337"/>
      <c r="L99" s="337"/>
      <c r="M99" s="337"/>
      <c r="N99" s="337"/>
      <c r="O99" s="337"/>
      <c r="P99" s="337"/>
      <c r="R99" s="1"/>
    </row>
    <row r="100" spans="1:18" x14ac:dyDescent="0.3">
      <c r="A100" s="337"/>
      <c r="B100" s="338"/>
      <c r="C100" s="337"/>
      <c r="D100" s="337"/>
      <c r="E100" s="337"/>
      <c r="F100" s="337"/>
      <c r="G100" s="337"/>
      <c r="H100" s="337"/>
      <c r="I100" s="337"/>
      <c r="J100" s="337"/>
      <c r="K100" s="337"/>
      <c r="L100" s="337"/>
      <c r="M100" s="337"/>
      <c r="N100" s="337"/>
      <c r="O100" s="337"/>
      <c r="P100" s="337"/>
      <c r="R100" s="1"/>
    </row>
    <row r="101" spans="1:18" x14ac:dyDescent="0.3">
      <c r="A101" s="337"/>
      <c r="B101" s="338"/>
      <c r="C101" s="337"/>
      <c r="D101" s="337"/>
      <c r="E101" s="337"/>
      <c r="F101" s="337"/>
      <c r="G101" s="337"/>
      <c r="H101" s="337"/>
      <c r="I101" s="337"/>
      <c r="J101" s="337"/>
      <c r="K101" s="337"/>
      <c r="L101" s="337"/>
      <c r="M101" s="337"/>
      <c r="N101" s="337"/>
      <c r="O101" s="337"/>
      <c r="P101" s="337"/>
      <c r="R101" s="1"/>
    </row>
    <row r="102" spans="1:18" x14ac:dyDescent="0.3">
      <c r="A102" s="337"/>
      <c r="B102" s="338"/>
      <c r="C102" s="337"/>
      <c r="D102" s="337"/>
      <c r="E102" s="337"/>
      <c r="F102" s="337"/>
      <c r="G102" s="337"/>
      <c r="H102" s="337"/>
      <c r="I102" s="337"/>
      <c r="J102" s="337"/>
      <c r="K102" s="337"/>
      <c r="L102" s="337"/>
      <c r="M102" s="337"/>
      <c r="N102" s="337"/>
      <c r="O102" s="337"/>
      <c r="P102" s="337"/>
      <c r="R102" s="1"/>
    </row>
    <row r="103" spans="1:18" x14ac:dyDescent="0.3">
      <c r="A103" s="337"/>
      <c r="B103" s="338"/>
      <c r="C103" s="337"/>
      <c r="D103" s="337"/>
      <c r="E103" s="337"/>
      <c r="F103" s="337"/>
      <c r="G103" s="337"/>
      <c r="H103" s="337"/>
      <c r="I103" s="337"/>
      <c r="J103" s="337"/>
      <c r="K103" s="337"/>
      <c r="L103" s="337"/>
      <c r="M103" s="337"/>
      <c r="N103" s="337"/>
      <c r="O103" s="337"/>
      <c r="P103" s="337"/>
      <c r="R103" s="1"/>
    </row>
    <row r="104" spans="1:18" x14ac:dyDescent="0.3">
      <c r="A104" s="337"/>
      <c r="B104" s="338"/>
      <c r="C104" s="337"/>
      <c r="D104" s="337"/>
      <c r="E104" s="337"/>
      <c r="F104" s="337"/>
      <c r="G104" s="337"/>
      <c r="H104" s="337"/>
      <c r="I104" s="337"/>
      <c r="J104" s="337"/>
      <c r="K104" s="337"/>
      <c r="L104" s="337"/>
      <c r="M104" s="337"/>
      <c r="N104" s="337"/>
      <c r="O104" s="337"/>
      <c r="P104" s="337"/>
      <c r="R104" s="1"/>
    </row>
    <row r="105" spans="1:18" x14ac:dyDescent="0.3">
      <c r="A105" s="337"/>
      <c r="B105" s="338"/>
      <c r="C105" s="337"/>
      <c r="D105" s="337"/>
      <c r="E105" s="337"/>
      <c r="F105" s="337"/>
      <c r="G105" s="337"/>
      <c r="H105" s="337"/>
      <c r="I105" s="337"/>
      <c r="J105" s="337"/>
      <c r="K105" s="337"/>
      <c r="L105" s="337"/>
      <c r="M105" s="337"/>
      <c r="N105" s="337"/>
      <c r="O105" s="337"/>
      <c r="P105" s="337"/>
      <c r="R105" s="1"/>
    </row>
    <row r="106" spans="1:18" x14ac:dyDescent="0.3">
      <c r="A106" s="337"/>
      <c r="B106" s="338"/>
      <c r="C106" s="337"/>
      <c r="D106" s="337"/>
      <c r="E106" s="337"/>
      <c r="F106" s="337"/>
      <c r="G106" s="337"/>
      <c r="H106" s="337"/>
      <c r="I106" s="337"/>
      <c r="J106" s="337"/>
      <c r="K106" s="337"/>
      <c r="L106" s="337"/>
      <c r="M106" s="337"/>
      <c r="N106" s="337"/>
      <c r="O106" s="337"/>
      <c r="P106" s="337"/>
      <c r="R106" s="1"/>
    </row>
    <row r="107" spans="1:18" x14ac:dyDescent="0.3">
      <c r="A107" s="337"/>
      <c r="B107" s="338"/>
      <c r="C107" s="337"/>
      <c r="D107" s="337"/>
      <c r="E107" s="337"/>
      <c r="F107" s="337"/>
      <c r="G107" s="337"/>
      <c r="H107" s="337"/>
      <c r="I107" s="337"/>
      <c r="J107" s="337"/>
      <c r="K107" s="337"/>
      <c r="L107" s="337"/>
      <c r="M107" s="337"/>
      <c r="N107" s="337"/>
      <c r="O107" s="337"/>
      <c r="P107" s="337"/>
      <c r="R107" s="60"/>
    </row>
    <row r="108" spans="1:18" x14ac:dyDescent="0.3">
      <c r="A108" s="337"/>
      <c r="B108" s="338"/>
      <c r="C108" s="337"/>
      <c r="D108" s="337"/>
      <c r="E108" s="337"/>
      <c r="F108" s="337"/>
      <c r="G108" s="337"/>
      <c r="H108" s="337"/>
      <c r="I108" s="337"/>
      <c r="J108" s="337"/>
      <c r="K108" s="337"/>
      <c r="L108" s="337"/>
      <c r="M108" s="337"/>
      <c r="N108" s="337"/>
      <c r="O108" s="337"/>
      <c r="P108" s="337"/>
    </row>
    <row r="109" spans="1:18" x14ac:dyDescent="0.3">
      <c r="A109" s="337"/>
      <c r="B109" s="338"/>
      <c r="C109" s="337"/>
      <c r="D109" s="337"/>
      <c r="E109" s="337"/>
      <c r="F109" s="337"/>
      <c r="G109" s="337"/>
      <c r="H109" s="337"/>
      <c r="I109" s="337"/>
      <c r="J109" s="337"/>
      <c r="K109" s="337"/>
      <c r="L109" s="337"/>
      <c r="M109" s="337"/>
      <c r="N109" s="337"/>
      <c r="O109" s="337"/>
      <c r="P109" s="337"/>
    </row>
    <row r="110" spans="1:18" x14ac:dyDescent="0.3">
      <c r="A110" s="337"/>
      <c r="B110" s="338"/>
      <c r="C110" s="337"/>
      <c r="D110" s="337"/>
      <c r="E110" s="337"/>
      <c r="F110" s="337"/>
      <c r="G110" s="337"/>
      <c r="H110" s="337"/>
      <c r="I110" s="337"/>
      <c r="J110" s="337"/>
      <c r="K110" s="337"/>
      <c r="L110" s="337"/>
      <c r="M110" s="337"/>
      <c r="N110" s="337"/>
      <c r="O110" s="337"/>
      <c r="P110" s="337"/>
    </row>
  </sheetData>
  <mergeCells count="19">
    <mergeCell ref="C77:E77"/>
    <mergeCell ref="P9:P10"/>
    <mergeCell ref="G71:K71"/>
    <mergeCell ref="C5:E5"/>
    <mergeCell ref="A8:A10"/>
    <mergeCell ref="O9:O10"/>
    <mergeCell ref="A1:P1"/>
    <mergeCell ref="A2:P2"/>
    <mergeCell ref="C75:E75"/>
    <mergeCell ref="C73:K73"/>
    <mergeCell ref="G75:K75"/>
    <mergeCell ref="O67:O69"/>
    <mergeCell ref="O40:O43"/>
    <mergeCell ref="G50:I50"/>
    <mergeCell ref="G32:I32"/>
    <mergeCell ref="G34:I34"/>
    <mergeCell ref="O44:O45"/>
    <mergeCell ref="G47:I47"/>
    <mergeCell ref="C4:N4"/>
  </mergeCells>
  <printOptions horizontalCentered="1" verticalCentered="1"/>
  <pageMargins left="0.25" right="0.25" top="0.75" bottom="0.75" header="0.3" footer="0.3"/>
  <pageSetup paperSize="9" scale="22"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28"/>
  <sheetViews>
    <sheetView topLeftCell="A4" zoomScale="80" zoomScaleNormal="80" workbookViewId="0">
      <selection activeCell="H9" sqref="H9"/>
    </sheetView>
  </sheetViews>
  <sheetFormatPr defaultRowHeight="14.4" x14ac:dyDescent="0.3"/>
  <cols>
    <col min="2" max="2" width="44.88671875" customWidth="1"/>
    <col min="3" max="3" width="15.5546875" customWidth="1"/>
    <col min="6" max="6" width="15" customWidth="1"/>
    <col min="8" max="8" width="16.33203125" customWidth="1"/>
    <col min="11" max="11" width="27.88671875" customWidth="1"/>
    <col min="12" max="12" width="10.33203125" customWidth="1"/>
  </cols>
  <sheetData>
    <row r="1" spans="1:12" ht="15.6" x14ac:dyDescent="0.3">
      <c r="A1" s="273" t="s">
        <v>40</v>
      </c>
      <c r="B1" s="273"/>
      <c r="C1" s="273"/>
      <c r="D1" s="273"/>
      <c r="E1" s="273"/>
      <c r="F1" s="273"/>
      <c r="G1" s="273"/>
      <c r="H1" s="273"/>
    </row>
    <row r="4" spans="1:12" x14ac:dyDescent="0.3">
      <c r="A4" s="268" t="s">
        <v>304</v>
      </c>
      <c r="B4" s="269"/>
      <c r="C4" s="269"/>
      <c r="D4" s="269"/>
      <c r="E4" s="269"/>
      <c r="F4" s="269"/>
      <c r="G4" s="269"/>
      <c r="H4" s="269"/>
    </row>
    <row r="5" spans="1:12" x14ac:dyDescent="0.3">
      <c r="A5" s="270" t="s">
        <v>89</v>
      </c>
      <c r="B5" s="271"/>
      <c r="C5" s="271"/>
      <c r="D5" s="271"/>
      <c r="E5" s="271"/>
      <c r="F5" s="271"/>
      <c r="G5" s="271"/>
      <c r="H5" s="271"/>
    </row>
    <row r="6" spans="1:12" ht="41.4" x14ac:dyDescent="0.3">
      <c r="A6" s="88" t="s">
        <v>90</v>
      </c>
      <c r="B6" s="89" t="s">
        <v>91</v>
      </c>
      <c r="C6" s="89" t="s">
        <v>92</v>
      </c>
      <c r="D6" s="88" t="s">
        <v>93</v>
      </c>
      <c r="E6" s="89" t="s">
        <v>1</v>
      </c>
      <c r="F6" s="88" t="s">
        <v>94</v>
      </c>
      <c r="G6" s="88" t="s">
        <v>95</v>
      </c>
      <c r="H6" s="90" t="s">
        <v>96</v>
      </c>
      <c r="K6" s="108" t="s">
        <v>126</v>
      </c>
      <c r="L6" s="109" t="s">
        <v>127</v>
      </c>
    </row>
    <row r="7" spans="1:12" x14ac:dyDescent="0.3">
      <c r="A7" s="91">
        <v>1</v>
      </c>
      <c r="B7" s="92" t="s">
        <v>12</v>
      </c>
      <c r="C7" s="91" t="s">
        <v>97</v>
      </c>
      <c r="D7" s="93">
        <v>0</v>
      </c>
      <c r="E7" s="91" t="s">
        <v>98</v>
      </c>
      <c r="F7" s="94">
        <v>6040</v>
      </c>
      <c r="G7" s="95">
        <v>0</v>
      </c>
      <c r="H7" s="94">
        <f t="shared" ref="H7:H26" si="0">SUM(F7:G7)</f>
        <v>6040</v>
      </c>
      <c r="K7" s="110" t="s">
        <v>128</v>
      </c>
      <c r="L7" s="111">
        <v>976</v>
      </c>
    </row>
    <row r="8" spans="1:12" x14ac:dyDescent="0.3">
      <c r="A8" s="91">
        <v>2</v>
      </c>
      <c r="B8" s="92" t="s">
        <v>99</v>
      </c>
      <c r="C8" s="91" t="s">
        <v>97</v>
      </c>
      <c r="D8" s="91">
        <v>0</v>
      </c>
      <c r="E8" s="91" t="s">
        <v>98</v>
      </c>
      <c r="F8" s="94">
        <v>58000</v>
      </c>
      <c r="G8" s="95">
        <v>0</v>
      </c>
      <c r="H8" s="94">
        <f t="shared" si="0"/>
        <v>58000</v>
      </c>
      <c r="K8" s="110" t="s">
        <v>129</v>
      </c>
      <c r="L8" s="112">
        <v>932</v>
      </c>
    </row>
    <row r="9" spans="1:12" x14ac:dyDescent="0.3">
      <c r="A9" s="96">
        <v>3</v>
      </c>
      <c r="B9" s="97" t="s">
        <v>100</v>
      </c>
      <c r="C9" s="98" t="s">
        <v>101</v>
      </c>
      <c r="D9" s="99">
        <v>36</v>
      </c>
      <c r="E9" s="91" t="s">
        <v>102</v>
      </c>
      <c r="F9" s="94">
        <v>1338</v>
      </c>
      <c r="G9" s="100">
        <v>353.22</v>
      </c>
      <c r="H9" s="94">
        <f>SUM(F9:G9)</f>
        <v>1691.22</v>
      </c>
      <c r="K9" s="113" t="s">
        <v>130</v>
      </c>
      <c r="L9" s="112">
        <v>881</v>
      </c>
    </row>
    <row r="10" spans="1:12" x14ac:dyDescent="0.3">
      <c r="A10" s="91">
        <v>4</v>
      </c>
      <c r="B10" s="101" t="s">
        <v>103</v>
      </c>
      <c r="C10" s="98" t="str">
        <f>C9</f>
        <v>Thadhampatti</v>
      </c>
      <c r="D10" s="99">
        <f>D9</f>
        <v>36</v>
      </c>
      <c r="E10" s="91" t="s">
        <v>102</v>
      </c>
      <c r="F10" s="94">
        <v>1343</v>
      </c>
      <c r="G10" s="100">
        <v>353.22</v>
      </c>
      <c r="H10" s="94">
        <f t="shared" si="0"/>
        <v>1696.22</v>
      </c>
      <c r="K10" s="113" t="s">
        <v>131</v>
      </c>
      <c r="L10" s="112">
        <v>856</v>
      </c>
    </row>
    <row r="11" spans="1:12" x14ac:dyDescent="0.3">
      <c r="A11" s="91">
        <v>5</v>
      </c>
      <c r="B11" s="92" t="s">
        <v>104</v>
      </c>
      <c r="C11" s="98" t="s">
        <v>101</v>
      </c>
      <c r="D11" s="99">
        <v>36</v>
      </c>
      <c r="E11" s="91" t="s">
        <v>102</v>
      </c>
      <c r="F11" s="94">
        <v>1069.8</v>
      </c>
      <c r="G11" s="100">
        <v>353.22</v>
      </c>
      <c r="H11" s="94">
        <f t="shared" si="0"/>
        <v>1423.02</v>
      </c>
      <c r="K11" s="110" t="s">
        <v>132</v>
      </c>
      <c r="L11" s="112">
        <v>866</v>
      </c>
    </row>
    <row r="12" spans="1:12" x14ac:dyDescent="0.3">
      <c r="A12" s="91">
        <v>6</v>
      </c>
      <c r="B12" s="92" t="s">
        <v>105</v>
      </c>
      <c r="C12" s="98" t="str">
        <f>C11</f>
        <v>Thadhampatti</v>
      </c>
      <c r="D12" s="99">
        <f>D11</f>
        <v>36</v>
      </c>
      <c r="E12" s="91" t="s">
        <v>102</v>
      </c>
      <c r="F12" s="94">
        <v>1489</v>
      </c>
      <c r="G12" s="100">
        <v>353.22</v>
      </c>
      <c r="H12" s="94">
        <f t="shared" si="0"/>
        <v>1842.22</v>
      </c>
      <c r="K12" s="110" t="s">
        <v>133</v>
      </c>
      <c r="L12" s="112">
        <v>839</v>
      </c>
    </row>
    <row r="13" spans="1:12" x14ac:dyDescent="0.3">
      <c r="A13" s="91">
        <v>7</v>
      </c>
      <c r="B13" s="92" t="s">
        <v>106</v>
      </c>
      <c r="C13" s="98" t="str">
        <f>C11</f>
        <v>Thadhampatti</v>
      </c>
      <c r="D13" s="99">
        <f>D11</f>
        <v>36</v>
      </c>
      <c r="E13" s="91" t="s">
        <v>102</v>
      </c>
      <c r="F13" s="94">
        <v>1382</v>
      </c>
      <c r="G13" s="100">
        <v>353.22</v>
      </c>
      <c r="H13" s="94">
        <f t="shared" si="0"/>
        <v>1735.22</v>
      </c>
      <c r="K13" s="110" t="s">
        <v>134</v>
      </c>
      <c r="L13" s="112">
        <v>866</v>
      </c>
    </row>
    <row r="14" spans="1:12" x14ac:dyDescent="0.3">
      <c r="A14" s="91">
        <v>8</v>
      </c>
      <c r="B14" s="92" t="s">
        <v>107</v>
      </c>
      <c r="C14" s="98" t="str">
        <f>C11</f>
        <v>Thadhampatti</v>
      </c>
      <c r="D14" s="99">
        <f>D11</f>
        <v>36</v>
      </c>
      <c r="E14" s="91" t="s">
        <v>102</v>
      </c>
      <c r="F14" s="94">
        <v>1016</v>
      </c>
      <c r="G14" s="100">
        <v>353.22</v>
      </c>
      <c r="H14" s="94">
        <f t="shared" si="0"/>
        <v>1369.22</v>
      </c>
      <c r="K14" s="110" t="s">
        <v>135</v>
      </c>
      <c r="L14" s="112">
        <v>839</v>
      </c>
    </row>
    <row r="15" spans="1:12" x14ac:dyDescent="0.3">
      <c r="A15" s="91">
        <v>9</v>
      </c>
      <c r="B15" s="92" t="s">
        <v>108</v>
      </c>
      <c r="C15" s="98" t="str">
        <f>C11</f>
        <v>Thadhampatti</v>
      </c>
      <c r="D15" s="99">
        <f>D11</f>
        <v>36</v>
      </c>
      <c r="E15" s="91" t="s">
        <v>102</v>
      </c>
      <c r="F15" s="94">
        <v>449.4</v>
      </c>
      <c r="G15" s="100">
        <v>353.22</v>
      </c>
      <c r="H15" s="94">
        <f t="shared" si="0"/>
        <v>802.62</v>
      </c>
      <c r="K15" s="110" t="s">
        <v>136</v>
      </c>
      <c r="L15" s="112">
        <v>999</v>
      </c>
    </row>
    <row r="16" spans="1:12" x14ac:dyDescent="0.3">
      <c r="A16" s="91">
        <v>10</v>
      </c>
      <c r="B16" s="92" t="s">
        <v>109</v>
      </c>
      <c r="C16" s="98" t="str">
        <f>C11</f>
        <v>Thadhampatti</v>
      </c>
      <c r="D16" s="99">
        <f>D11</f>
        <v>36</v>
      </c>
      <c r="E16" s="91" t="s">
        <v>102</v>
      </c>
      <c r="F16" s="94">
        <v>648.4</v>
      </c>
      <c r="G16" s="100">
        <v>353.22</v>
      </c>
      <c r="H16" s="94">
        <f t="shared" si="0"/>
        <v>1001.62</v>
      </c>
      <c r="K16" s="110" t="s">
        <v>137</v>
      </c>
      <c r="L16" s="112">
        <v>932</v>
      </c>
    </row>
    <row r="17" spans="1:12" ht="27.6" x14ac:dyDescent="0.3">
      <c r="A17" s="91">
        <v>11</v>
      </c>
      <c r="B17" s="102" t="s">
        <v>110</v>
      </c>
      <c r="C17" s="103" t="s">
        <v>111</v>
      </c>
      <c r="D17" s="99">
        <v>16</v>
      </c>
      <c r="E17" s="98" t="s">
        <v>112</v>
      </c>
      <c r="F17" s="94">
        <v>6595</v>
      </c>
      <c r="G17" s="100">
        <v>247</v>
      </c>
      <c r="H17" s="94">
        <f t="shared" si="0"/>
        <v>6842</v>
      </c>
      <c r="K17" s="110" t="s">
        <v>138</v>
      </c>
      <c r="L17" s="112">
        <v>651</v>
      </c>
    </row>
    <row r="18" spans="1:12" ht="27.6" x14ac:dyDescent="0.3">
      <c r="A18" s="104">
        <v>12</v>
      </c>
      <c r="B18" s="105" t="s">
        <v>113</v>
      </c>
      <c r="C18" s="103" t="str">
        <f>C17</f>
        <v>Silaiman</v>
      </c>
      <c r="D18" s="99">
        <f>D17</f>
        <v>16</v>
      </c>
      <c r="E18" s="98" t="str">
        <f>E17</f>
        <v>1000 nos</v>
      </c>
      <c r="F18" s="94">
        <v>5709</v>
      </c>
      <c r="G18" s="100">
        <f t="shared" ref="G18:G26" si="1">K47</f>
        <v>0</v>
      </c>
      <c r="H18" s="94">
        <f t="shared" si="0"/>
        <v>5709</v>
      </c>
      <c r="K18" s="110" t="s">
        <v>139</v>
      </c>
      <c r="L18" s="112">
        <v>534</v>
      </c>
    </row>
    <row r="19" spans="1:12" x14ac:dyDescent="0.3">
      <c r="A19" s="91">
        <v>12</v>
      </c>
      <c r="B19" s="92" t="s">
        <v>114</v>
      </c>
      <c r="C19" s="91" t="str">
        <f>C17</f>
        <v>Silaiman</v>
      </c>
      <c r="D19" s="91">
        <f>D17</f>
        <v>16</v>
      </c>
      <c r="E19" s="91" t="s">
        <v>102</v>
      </c>
      <c r="F19" s="94">
        <v>786</v>
      </c>
      <c r="G19" s="100">
        <v>120</v>
      </c>
      <c r="H19" s="94">
        <f t="shared" si="0"/>
        <v>906</v>
      </c>
      <c r="K19" s="110" t="s">
        <v>140</v>
      </c>
      <c r="L19" s="112">
        <v>797</v>
      </c>
    </row>
    <row r="20" spans="1:12" x14ac:dyDescent="0.3">
      <c r="A20" s="91">
        <v>13</v>
      </c>
      <c r="B20" s="92" t="s">
        <v>115</v>
      </c>
      <c r="C20" s="91" t="str">
        <f>C17</f>
        <v>Silaiman</v>
      </c>
      <c r="D20" s="91">
        <f>D19</f>
        <v>16</v>
      </c>
      <c r="E20" s="91" t="s">
        <v>102</v>
      </c>
      <c r="F20" s="94">
        <v>705</v>
      </c>
      <c r="G20" s="100">
        <f t="shared" si="1"/>
        <v>0</v>
      </c>
      <c r="H20" s="94">
        <f t="shared" si="0"/>
        <v>705</v>
      </c>
      <c r="K20" s="110" t="s">
        <v>141</v>
      </c>
      <c r="L20" s="112">
        <v>772</v>
      </c>
    </row>
    <row r="21" spans="1:12" x14ac:dyDescent="0.3">
      <c r="A21" s="91">
        <v>14</v>
      </c>
      <c r="B21" s="92" t="s">
        <v>116</v>
      </c>
      <c r="C21" s="91" t="s">
        <v>97</v>
      </c>
      <c r="D21" s="91">
        <v>0</v>
      </c>
      <c r="E21" s="91" t="s">
        <v>102</v>
      </c>
      <c r="F21" s="94">
        <v>1348</v>
      </c>
      <c r="G21" s="100">
        <f t="shared" si="1"/>
        <v>0</v>
      </c>
      <c r="H21" s="94">
        <f t="shared" si="0"/>
        <v>1348</v>
      </c>
      <c r="K21" s="110" t="s">
        <v>142</v>
      </c>
      <c r="L21" s="112">
        <v>766</v>
      </c>
    </row>
    <row r="22" spans="1:12" x14ac:dyDescent="0.3">
      <c r="A22" s="91">
        <v>15</v>
      </c>
      <c r="B22" s="92" t="s">
        <v>117</v>
      </c>
      <c r="C22" s="91" t="s">
        <v>118</v>
      </c>
      <c r="D22" s="91">
        <v>12</v>
      </c>
      <c r="E22" s="91" t="s">
        <v>102</v>
      </c>
      <c r="F22" s="94">
        <v>993</v>
      </c>
      <c r="G22" s="100">
        <v>93</v>
      </c>
      <c r="H22" s="94">
        <f t="shared" si="0"/>
        <v>1086</v>
      </c>
      <c r="K22" s="110" t="s">
        <v>143</v>
      </c>
      <c r="L22" s="112">
        <v>738</v>
      </c>
    </row>
    <row r="23" spans="1:12" ht="27.6" x14ac:dyDescent="0.3">
      <c r="A23" s="91">
        <v>16</v>
      </c>
      <c r="B23" s="105" t="s">
        <v>124</v>
      </c>
      <c r="C23" s="91" t="s">
        <v>118</v>
      </c>
      <c r="D23" s="91">
        <v>12</v>
      </c>
      <c r="E23" s="98" t="s">
        <v>112</v>
      </c>
      <c r="F23" s="94">
        <v>11356</v>
      </c>
      <c r="G23" s="100">
        <f t="shared" si="1"/>
        <v>0</v>
      </c>
      <c r="H23" s="94">
        <f t="shared" si="0"/>
        <v>11356</v>
      </c>
      <c r="K23" s="110" t="s">
        <v>144</v>
      </c>
      <c r="L23" s="110">
        <v>769</v>
      </c>
    </row>
    <row r="24" spans="1:12" ht="27.6" x14ac:dyDescent="0.3">
      <c r="A24" s="91">
        <v>17</v>
      </c>
      <c r="B24" s="105" t="s">
        <v>125</v>
      </c>
      <c r="C24" s="91" t="str">
        <f>C23</f>
        <v>Madurai</v>
      </c>
      <c r="D24" s="91">
        <f>D23</f>
        <v>12</v>
      </c>
      <c r="E24" s="98" t="s">
        <v>112</v>
      </c>
      <c r="F24" s="94">
        <v>16106</v>
      </c>
      <c r="G24" s="100">
        <f t="shared" si="1"/>
        <v>0</v>
      </c>
      <c r="H24" s="94">
        <f t="shared" si="0"/>
        <v>16106</v>
      </c>
    </row>
    <row r="25" spans="1:12" x14ac:dyDescent="0.3">
      <c r="A25" s="91">
        <v>18</v>
      </c>
      <c r="B25" s="92" t="s">
        <v>119</v>
      </c>
      <c r="C25" s="98" t="s">
        <v>120</v>
      </c>
      <c r="D25" s="91">
        <v>5</v>
      </c>
      <c r="E25" s="91" t="s">
        <v>102</v>
      </c>
      <c r="F25" s="94">
        <v>222.7</v>
      </c>
      <c r="G25" s="100">
        <f t="shared" si="1"/>
        <v>0</v>
      </c>
      <c r="H25" s="94">
        <f t="shared" si="0"/>
        <v>222.7</v>
      </c>
    </row>
    <row r="26" spans="1:12" x14ac:dyDescent="0.3">
      <c r="A26" s="91">
        <v>19</v>
      </c>
      <c r="B26" s="106" t="s">
        <v>121</v>
      </c>
      <c r="C26" s="98" t="str">
        <f>C11</f>
        <v>Thadhampatti</v>
      </c>
      <c r="D26" s="99">
        <f>D11</f>
        <v>36</v>
      </c>
      <c r="E26" s="91" t="s">
        <v>102</v>
      </c>
      <c r="F26" s="107">
        <v>123.7</v>
      </c>
      <c r="G26" s="100">
        <f t="shared" si="1"/>
        <v>0</v>
      </c>
      <c r="H26" s="94">
        <f t="shared" si="0"/>
        <v>123.7</v>
      </c>
    </row>
    <row r="27" spans="1:12" x14ac:dyDescent="0.3">
      <c r="A27" s="91">
        <v>20</v>
      </c>
      <c r="B27" s="92" t="s">
        <v>117</v>
      </c>
      <c r="C27" s="89" t="s">
        <v>122</v>
      </c>
      <c r="D27" s="92">
        <v>180</v>
      </c>
      <c r="E27" s="92" t="s">
        <v>102</v>
      </c>
      <c r="F27" s="94">
        <v>10345</v>
      </c>
      <c r="G27" s="100">
        <f>K56</f>
        <v>0</v>
      </c>
      <c r="H27" s="94">
        <f>SUM(F27:G27)</f>
        <v>10345</v>
      </c>
    </row>
    <row r="28" spans="1:12" x14ac:dyDescent="0.3">
      <c r="A28" s="272" t="s">
        <v>123</v>
      </c>
      <c r="B28" s="272"/>
      <c r="C28" s="272"/>
      <c r="D28" s="272"/>
      <c r="E28" s="272"/>
      <c r="F28" s="272"/>
      <c r="G28" s="272"/>
      <c r="H28" s="272"/>
    </row>
  </sheetData>
  <mergeCells count="4">
    <mergeCell ref="A4:H4"/>
    <mergeCell ref="A5:H5"/>
    <mergeCell ref="A28:H28"/>
    <mergeCell ref="A1:H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S261"/>
  <sheetViews>
    <sheetView zoomScaleNormal="100" workbookViewId="0">
      <selection activeCell="G74" sqref="D74:G74"/>
    </sheetView>
  </sheetViews>
  <sheetFormatPr defaultRowHeight="14.4" x14ac:dyDescent="0.3"/>
  <cols>
    <col min="1" max="1" width="5.6640625" style="1" customWidth="1"/>
    <col min="2" max="2" width="12.6640625" customWidth="1"/>
    <col min="3" max="3" width="10.6640625" customWidth="1"/>
    <col min="4" max="4" width="52.33203125" customWidth="1"/>
    <col min="5" max="5" width="13.109375" style="1" customWidth="1"/>
    <col min="6" max="6" width="13.33203125" style="1" customWidth="1"/>
    <col min="7" max="7" width="12" style="1" customWidth="1"/>
    <col min="8" max="9" width="15.88671875" style="1" customWidth="1"/>
    <col min="15" max="15" width="20.33203125" customWidth="1"/>
    <col min="16" max="16" width="14.33203125" customWidth="1"/>
  </cols>
  <sheetData>
    <row r="1" spans="1:19" ht="18.75" customHeight="1" x14ac:dyDescent="0.3">
      <c r="A1" s="274" t="s">
        <v>318</v>
      </c>
      <c r="B1" s="274"/>
      <c r="C1" s="274"/>
      <c r="D1" s="274"/>
      <c r="E1" s="274"/>
      <c r="F1" s="274"/>
      <c r="G1" s="274"/>
      <c r="H1" s="274"/>
      <c r="I1" s="274"/>
      <c r="J1" s="114"/>
      <c r="K1" s="114"/>
      <c r="L1" s="114"/>
      <c r="M1" s="114"/>
      <c r="N1" s="114"/>
      <c r="O1" s="114"/>
      <c r="P1" s="114"/>
      <c r="Q1" s="114"/>
      <c r="R1" s="114"/>
      <c r="S1" s="115"/>
    </row>
    <row r="2" spans="1:19" ht="20.399999999999999" customHeight="1" x14ac:dyDescent="0.3">
      <c r="A2" s="274"/>
      <c r="B2" s="274"/>
      <c r="C2" s="274"/>
      <c r="D2" s="274"/>
      <c r="E2" s="274"/>
      <c r="F2" s="274"/>
      <c r="G2" s="274"/>
      <c r="H2" s="274"/>
      <c r="I2" s="274"/>
    </row>
    <row r="4" spans="1:19" ht="15" customHeight="1" x14ac:dyDescent="0.3">
      <c r="A4" s="275" t="s">
        <v>145</v>
      </c>
      <c r="B4" s="275"/>
      <c r="C4" s="275"/>
      <c r="D4" s="275"/>
      <c r="E4" s="275"/>
      <c r="F4" s="275"/>
      <c r="G4" s="275"/>
      <c r="H4" s="275"/>
      <c r="I4" s="275"/>
    </row>
    <row r="5" spans="1:19" x14ac:dyDescent="0.3">
      <c r="A5" s="275"/>
      <c r="B5" s="275"/>
      <c r="C5" s="275"/>
      <c r="D5" s="275"/>
      <c r="E5" s="275"/>
      <c r="F5" s="275"/>
      <c r="G5" s="275"/>
      <c r="H5" s="275"/>
      <c r="I5" s="275"/>
    </row>
    <row r="7" spans="1:19" x14ac:dyDescent="0.3">
      <c r="N7" s="45" t="s">
        <v>248</v>
      </c>
      <c r="O7" s="46"/>
      <c r="P7" s="47"/>
      <c r="Q7" s="34"/>
    </row>
    <row r="8" spans="1:19" s="9" customFormat="1" x14ac:dyDescent="0.3">
      <c r="A8" s="3" t="s">
        <v>78</v>
      </c>
      <c r="B8" s="3" t="s">
        <v>249</v>
      </c>
      <c r="C8" s="3" t="s">
        <v>79</v>
      </c>
      <c r="D8" s="3" t="s">
        <v>250</v>
      </c>
      <c r="E8" s="3" t="s">
        <v>41</v>
      </c>
      <c r="F8" s="3" t="s">
        <v>80</v>
      </c>
      <c r="G8" s="3" t="s">
        <v>42</v>
      </c>
      <c r="H8" s="3" t="s">
        <v>273</v>
      </c>
      <c r="I8" s="3" t="s">
        <v>274</v>
      </c>
      <c r="N8" s="127">
        <v>33</v>
      </c>
      <c r="O8" s="165" t="s">
        <v>247</v>
      </c>
      <c r="P8" s="160">
        <v>116</v>
      </c>
      <c r="Q8" s="40"/>
    </row>
    <row r="9" spans="1:19" ht="30.75" customHeight="1" x14ac:dyDescent="0.3">
      <c r="A9" s="4"/>
      <c r="B9" s="2"/>
      <c r="C9" s="2"/>
      <c r="D9" s="2"/>
      <c r="E9" s="4"/>
      <c r="F9" s="4"/>
      <c r="G9" s="4"/>
      <c r="H9" s="4"/>
      <c r="I9" s="4"/>
      <c r="N9" s="48">
        <v>33</v>
      </c>
      <c r="O9" s="49" t="s">
        <v>246</v>
      </c>
      <c r="P9" s="47">
        <v>280.60000000000002</v>
      </c>
      <c r="Q9" s="42"/>
    </row>
    <row r="10" spans="1:19" ht="30.75" customHeight="1" x14ac:dyDescent="0.3">
      <c r="A10" s="4"/>
      <c r="B10" s="2"/>
      <c r="C10" s="2"/>
      <c r="D10" s="2"/>
      <c r="E10" s="4"/>
      <c r="F10" s="4"/>
      <c r="G10" s="4"/>
      <c r="H10" s="4"/>
      <c r="I10" s="4"/>
      <c r="N10" s="48"/>
      <c r="O10" s="49"/>
      <c r="P10" s="47"/>
      <c r="Q10" s="42"/>
    </row>
    <row r="11" spans="1:19" ht="30.75" customHeight="1" x14ac:dyDescent="0.3">
      <c r="A11" s="4"/>
      <c r="B11" s="2"/>
      <c r="C11" s="2"/>
      <c r="D11" s="2"/>
      <c r="E11" s="4"/>
      <c r="F11" s="4"/>
      <c r="G11" s="4"/>
      <c r="H11" s="4"/>
      <c r="I11" s="4"/>
      <c r="N11" s="48"/>
      <c r="O11" s="49"/>
      <c r="P11" s="47"/>
      <c r="Q11" s="42"/>
    </row>
    <row r="12" spans="1:19" ht="32.25" customHeight="1" x14ac:dyDescent="0.3">
      <c r="A12" s="4">
        <v>1</v>
      </c>
      <c r="B12" s="116">
        <v>1</v>
      </c>
      <c r="C12" s="117" t="s">
        <v>102</v>
      </c>
      <c r="D12" s="126" t="s">
        <v>171</v>
      </c>
      <c r="E12" s="127"/>
      <c r="F12" s="4"/>
      <c r="G12" s="4"/>
      <c r="H12" s="4"/>
      <c r="I12" s="4"/>
      <c r="N12" s="48">
        <v>26</v>
      </c>
      <c r="O12" s="49" t="s">
        <v>245</v>
      </c>
      <c r="P12" s="47">
        <v>38.950000000000003</v>
      </c>
      <c r="Q12" s="37"/>
    </row>
    <row r="13" spans="1:19" ht="42" customHeight="1" x14ac:dyDescent="0.3">
      <c r="A13" s="4"/>
      <c r="B13" s="119">
        <v>1</v>
      </c>
      <c r="C13" s="120" t="s">
        <v>102</v>
      </c>
      <c r="D13" s="121" t="s">
        <v>234</v>
      </c>
      <c r="E13" s="122">
        <v>93.45</v>
      </c>
      <c r="F13" s="48" t="s">
        <v>102</v>
      </c>
      <c r="G13" s="134">
        <f>ROUND((B13*E13),2)</f>
        <v>93.45</v>
      </c>
      <c r="H13" s="58">
        <f>G13/35.31</f>
        <v>2.6465590484282071</v>
      </c>
      <c r="I13" s="58"/>
      <c r="N13" s="48">
        <v>26</v>
      </c>
      <c r="O13" s="49" t="s">
        <v>244</v>
      </c>
      <c r="P13" s="47">
        <v>34.200000000000003</v>
      </c>
      <c r="Q13" s="37"/>
    </row>
    <row r="14" spans="1:19" x14ac:dyDescent="0.3">
      <c r="A14" s="4"/>
      <c r="B14" s="2"/>
      <c r="C14" s="2"/>
      <c r="D14" s="2"/>
      <c r="E14" s="4"/>
      <c r="F14" s="4"/>
      <c r="G14" s="4"/>
      <c r="H14" s="58"/>
      <c r="I14" s="58"/>
      <c r="N14" s="45"/>
      <c r="O14" s="49" t="s">
        <v>243</v>
      </c>
      <c r="P14" s="50">
        <v>94.2</v>
      </c>
      <c r="Q14" s="37"/>
    </row>
    <row r="15" spans="1:19" x14ac:dyDescent="0.3">
      <c r="A15" s="4">
        <v>2</v>
      </c>
      <c r="B15" s="116">
        <v>1</v>
      </c>
      <c r="C15" s="117" t="s">
        <v>102</v>
      </c>
      <c r="D15" s="123" t="s">
        <v>233</v>
      </c>
      <c r="E15" s="48"/>
      <c r="F15" s="48"/>
      <c r="G15" s="134"/>
      <c r="H15" s="58"/>
      <c r="I15" s="58"/>
    </row>
    <row r="16" spans="1:19" x14ac:dyDescent="0.3">
      <c r="A16" s="4"/>
      <c r="B16" s="124">
        <v>1</v>
      </c>
      <c r="C16" s="120" t="s">
        <v>102</v>
      </c>
      <c r="D16" s="45" t="s">
        <v>190</v>
      </c>
      <c r="E16" s="134">
        <f>LEAD!H9</f>
        <v>1691.22</v>
      </c>
      <c r="F16" s="48" t="s">
        <v>102</v>
      </c>
      <c r="G16" s="134">
        <f>B16*E16</f>
        <v>1691.22</v>
      </c>
      <c r="H16" s="58"/>
      <c r="I16" s="58"/>
    </row>
    <row r="17" spans="1:9" x14ac:dyDescent="0.3">
      <c r="A17" s="4"/>
      <c r="B17" s="124">
        <v>1</v>
      </c>
      <c r="C17" s="120" t="s">
        <v>102</v>
      </c>
      <c r="D17" s="45" t="s">
        <v>232</v>
      </c>
      <c r="E17" s="134">
        <f>P13</f>
        <v>34.200000000000003</v>
      </c>
      <c r="F17" s="48" t="s">
        <v>102</v>
      </c>
      <c r="G17" s="134">
        <f>B17*E17</f>
        <v>34.200000000000003</v>
      </c>
      <c r="H17" s="58"/>
      <c r="I17" s="58"/>
    </row>
    <row r="18" spans="1:9" x14ac:dyDescent="0.3">
      <c r="A18" s="4"/>
      <c r="B18" s="124"/>
      <c r="C18" s="120"/>
      <c r="D18" s="116" t="s">
        <v>164</v>
      </c>
      <c r="E18" s="48"/>
      <c r="F18" s="48"/>
      <c r="G18" s="163">
        <f>ROUNDUP(SUM(G16:G17),2)</f>
        <v>1725.42</v>
      </c>
      <c r="H18" s="58">
        <f>G18/35.31</f>
        <v>48.864910790144435</v>
      </c>
      <c r="I18" s="58"/>
    </row>
    <row r="19" spans="1:9" x14ac:dyDescent="0.3">
      <c r="A19" s="4"/>
      <c r="B19" s="2"/>
      <c r="C19" s="2"/>
      <c r="D19" s="2"/>
      <c r="E19" s="4"/>
      <c r="F19" s="4"/>
      <c r="G19" s="4"/>
      <c r="H19" s="58"/>
      <c r="I19" s="58"/>
    </row>
    <row r="20" spans="1:9" ht="31.5" customHeight="1" x14ac:dyDescent="0.3">
      <c r="A20" s="4">
        <v>3</v>
      </c>
      <c r="B20" s="116">
        <v>10</v>
      </c>
      <c r="C20" s="117" t="s">
        <v>102</v>
      </c>
      <c r="D20" s="126" t="s">
        <v>251</v>
      </c>
      <c r="E20" s="127"/>
      <c r="F20" s="127"/>
      <c r="G20" s="134"/>
      <c r="H20" s="58"/>
      <c r="I20" s="58"/>
    </row>
    <row r="21" spans="1:9" x14ac:dyDescent="0.3">
      <c r="A21" s="4"/>
      <c r="B21" s="50">
        <v>9</v>
      </c>
      <c r="C21" s="120" t="s">
        <v>102</v>
      </c>
      <c r="D21" s="45" t="s">
        <v>162</v>
      </c>
      <c r="E21" s="134">
        <f>LEAD!H11</f>
        <v>1423.02</v>
      </c>
      <c r="F21" s="48" t="s">
        <v>102</v>
      </c>
      <c r="G21" s="134">
        <f>ROUND((B21*E21),2)</f>
        <v>12807.18</v>
      </c>
      <c r="H21" s="58"/>
      <c r="I21" s="58"/>
    </row>
    <row r="22" spans="1:9" x14ac:dyDescent="0.3">
      <c r="A22" s="4"/>
      <c r="B22" s="50">
        <v>4.5</v>
      </c>
      <c r="C22" s="120" t="s">
        <v>102</v>
      </c>
      <c r="D22" s="45" t="s">
        <v>187</v>
      </c>
      <c r="E22" s="134">
        <f>G33</f>
        <v>3981.62</v>
      </c>
      <c r="F22" s="48" t="s">
        <v>102</v>
      </c>
      <c r="G22" s="134">
        <f>ROUND((B22*E22),2)</f>
        <v>17917.29</v>
      </c>
      <c r="H22" s="58"/>
      <c r="I22" s="58"/>
    </row>
    <row r="23" spans="1:9" x14ac:dyDescent="0.3">
      <c r="A23" s="4"/>
      <c r="B23" s="50">
        <v>1.8</v>
      </c>
      <c r="C23" s="120" t="s">
        <v>48</v>
      </c>
      <c r="D23" s="45" t="s">
        <v>137</v>
      </c>
      <c r="E23" s="134">
        <f>LEAD!L16</f>
        <v>932</v>
      </c>
      <c r="F23" s="48" t="s">
        <v>148</v>
      </c>
      <c r="G23" s="134">
        <f>ROUND((B23*E23),2)</f>
        <v>1677.6</v>
      </c>
      <c r="H23" s="58"/>
      <c r="I23" s="58"/>
    </row>
    <row r="24" spans="1:9" x14ac:dyDescent="0.3">
      <c r="A24" s="4"/>
      <c r="B24" s="50">
        <v>17.7</v>
      </c>
      <c r="C24" s="120" t="s">
        <v>48</v>
      </c>
      <c r="D24" s="45" t="s">
        <v>138</v>
      </c>
      <c r="E24" s="134">
        <f>LEAD!L17</f>
        <v>651</v>
      </c>
      <c r="F24" s="48" t="s">
        <v>148</v>
      </c>
      <c r="G24" s="134">
        <f>ROUND((B24*E24),2)</f>
        <v>11522.7</v>
      </c>
      <c r="H24" s="58"/>
      <c r="I24" s="58"/>
    </row>
    <row r="25" spans="1:9" x14ac:dyDescent="0.3">
      <c r="A25" s="4"/>
      <c r="B25" s="50">
        <v>14.1</v>
      </c>
      <c r="C25" s="120" t="s">
        <v>48</v>
      </c>
      <c r="D25" s="45" t="s">
        <v>139</v>
      </c>
      <c r="E25" s="134">
        <f>LEAD!L18</f>
        <v>534</v>
      </c>
      <c r="F25" s="48" t="s">
        <v>148</v>
      </c>
      <c r="G25" s="134">
        <f>ROUND((B25*E25),2)</f>
        <v>7529.4</v>
      </c>
      <c r="H25" s="58"/>
      <c r="I25" s="58"/>
    </row>
    <row r="26" spans="1:9" x14ac:dyDescent="0.3">
      <c r="A26" s="4"/>
      <c r="B26" s="124"/>
      <c r="C26" s="120"/>
      <c r="D26" s="45" t="s">
        <v>161</v>
      </c>
      <c r="E26" s="48"/>
      <c r="F26" s="48"/>
      <c r="G26" s="163">
        <f>ROUNDUP(SUM(G21:G25),2)</f>
        <v>51454.17</v>
      </c>
      <c r="H26" s="58"/>
      <c r="I26" s="58"/>
    </row>
    <row r="27" spans="1:9" x14ac:dyDescent="0.3">
      <c r="A27" s="4"/>
      <c r="B27" s="124"/>
      <c r="C27" s="120"/>
      <c r="D27" s="116" t="s">
        <v>164</v>
      </c>
      <c r="E27" s="48"/>
      <c r="F27" s="48"/>
      <c r="G27" s="163">
        <f>ROUNDUP((G26/10),1)</f>
        <v>5145.5</v>
      </c>
      <c r="H27" s="58">
        <f>G27/35.31</f>
        <v>145.72359105069384</v>
      </c>
      <c r="I27" s="58"/>
    </row>
    <row r="28" spans="1:9" x14ac:dyDescent="0.3">
      <c r="A28" s="4"/>
      <c r="B28" s="2"/>
      <c r="C28" s="2"/>
      <c r="D28" s="2"/>
      <c r="E28" s="4"/>
      <c r="F28" s="4"/>
      <c r="G28" s="4"/>
      <c r="H28" s="58"/>
      <c r="I28" s="58"/>
    </row>
    <row r="29" spans="1:9" x14ac:dyDescent="0.3">
      <c r="A29" s="4"/>
      <c r="B29" s="124">
        <v>1</v>
      </c>
      <c r="C29" s="120" t="s">
        <v>102</v>
      </c>
      <c r="D29" s="118" t="s">
        <v>240</v>
      </c>
      <c r="E29" s="48"/>
      <c r="F29" s="48"/>
      <c r="G29" s="134"/>
      <c r="H29" s="58"/>
      <c r="I29" s="58"/>
    </row>
    <row r="30" spans="1:9" x14ac:dyDescent="0.3">
      <c r="A30" s="4"/>
      <c r="B30" s="124">
        <v>360</v>
      </c>
      <c r="C30" s="120" t="s">
        <v>150</v>
      </c>
      <c r="D30" s="45" t="s">
        <v>12</v>
      </c>
      <c r="E30" s="134">
        <f>LEAD!H7</f>
        <v>6040</v>
      </c>
      <c r="F30" s="48" t="s">
        <v>98</v>
      </c>
      <c r="G30" s="134">
        <f>ROUND((B30*E30/1000),2)</f>
        <v>2174.4</v>
      </c>
      <c r="H30" s="58"/>
      <c r="I30" s="58"/>
    </row>
    <row r="31" spans="1:9" x14ac:dyDescent="0.3">
      <c r="A31" s="4"/>
      <c r="B31" s="124">
        <v>1</v>
      </c>
      <c r="C31" s="120" t="s">
        <v>102</v>
      </c>
      <c r="D31" s="45" t="s">
        <v>169</v>
      </c>
      <c r="E31" s="134">
        <f>G16</f>
        <v>1691.22</v>
      </c>
      <c r="F31" s="48" t="s">
        <v>102</v>
      </c>
      <c r="G31" s="134">
        <f>ROUND((B31*E31),2)</f>
        <v>1691.22</v>
      </c>
      <c r="H31" s="58"/>
      <c r="I31" s="58"/>
    </row>
    <row r="32" spans="1:9" x14ac:dyDescent="0.3">
      <c r="A32" s="4"/>
      <c r="B32" s="124">
        <v>1</v>
      </c>
      <c r="C32" s="120" t="s">
        <v>102</v>
      </c>
      <c r="D32" s="45" t="s">
        <v>235</v>
      </c>
      <c r="E32" s="134">
        <f>P8</f>
        <v>116</v>
      </c>
      <c r="F32" s="48" t="s">
        <v>102</v>
      </c>
      <c r="G32" s="134">
        <f>ROUND((B32*E32),2)</f>
        <v>116</v>
      </c>
      <c r="H32" s="58"/>
      <c r="I32" s="58"/>
    </row>
    <row r="33" spans="1:9" x14ac:dyDescent="0.3">
      <c r="A33" s="4"/>
      <c r="B33" s="124"/>
      <c r="C33" s="120"/>
      <c r="D33" s="116" t="s">
        <v>164</v>
      </c>
      <c r="E33" s="48"/>
      <c r="F33" s="48"/>
      <c r="G33" s="163">
        <f>SUM(G30:G32)</f>
        <v>3981.62</v>
      </c>
      <c r="H33" s="58" t="s">
        <v>11</v>
      </c>
      <c r="I33" s="58"/>
    </row>
    <row r="34" spans="1:9" x14ac:dyDescent="0.3">
      <c r="A34" s="4"/>
      <c r="B34" s="2"/>
      <c r="C34" s="2"/>
      <c r="D34" s="2"/>
      <c r="E34" s="4"/>
      <c r="F34" s="4"/>
      <c r="G34" s="4"/>
      <c r="H34" s="58"/>
      <c r="I34" s="58"/>
    </row>
    <row r="35" spans="1:9" x14ac:dyDescent="0.3">
      <c r="A35" s="4">
        <v>4</v>
      </c>
      <c r="B35" s="124">
        <v>10</v>
      </c>
      <c r="C35" s="120" t="s">
        <v>102</v>
      </c>
      <c r="D35" s="128" t="s">
        <v>254</v>
      </c>
      <c r="E35" s="4"/>
      <c r="F35" s="4"/>
      <c r="G35" s="4"/>
      <c r="H35" s="58"/>
      <c r="I35" s="58"/>
    </row>
    <row r="36" spans="1:9" x14ac:dyDescent="0.3">
      <c r="A36" s="4"/>
      <c r="B36" s="124"/>
      <c r="C36" s="120"/>
      <c r="D36" s="118" t="s">
        <v>242</v>
      </c>
      <c r="E36" s="48"/>
      <c r="F36" s="48"/>
      <c r="G36" s="134"/>
      <c r="H36" s="58"/>
      <c r="I36" s="58"/>
    </row>
    <row r="37" spans="1:9" x14ac:dyDescent="0.3">
      <c r="A37" s="4"/>
      <c r="B37" s="124">
        <v>720</v>
      </c>
      <c r="C37" s="120" t="s">
        <v>150</v>
      </c>
      <c r="D37" s="45" t="s">
        <v>12</v>
      </c>
      <c r="E37" s="134">
        <f>E30</f>
        <v>6040</v>
      </c>
      <c r="F37" s="48" t="s">
        <v>98</v>
      </c>
      <c r="G37" s="134">
        <f>ROUND((B37*E37/1000),2)</f>
        <v>4348.8</v>
      </c>
      <c r="H37" s="58"/>
      <c r="I37" s="58"/>
    </row>
    <row r="38" spans="1:9" x14ac:dyDescent="0.3">
      <c r="A38" s="4"/>
      <c r="B38" s="124">
        <v>1</v>
      </c>
      <c r="C38" s="120" t="s">
        <v>102</v>
      </c>
      <c r="D38" s="45" t="s">
        <v>169</v>
      </c>
      <c r="E38" s="134">
        <f>E31</f>
        <v>1691.22</v>
      </c>
      <c r="F38" s="48" t="s">
        <v>102</v>
      </c>
      <c r="G38" s="134">
        <f>ROUND((B38*E38),2)</f>
        <v>1691.22</v>
      </c>
      <c r="H38" s="58"/>
      <c r="I38" s="58"/>
    </row>
    <row r="39" spans="1:9" x14ac:dyDescent="0.3">
      <c r="A39" s="4"/>
      <c r="B39" s="124">
        <v>1</v>
      </c>
      <c r="C39" s="120" t="s">
        <v>102</v>
      </c>
      <c r="D39" s="45" t="s">
        <v>235</v>
      </c>
      <c r="E39" s="134">
        <f>E32</f>
        <v>116</v>
      </c>
      <c r="F39" s="48" t="s">
        <v>102</v>
      </c>
      <c r="G39" s="134">
        <f>ROUND((B39*E39),2)</f>
        <v>116</v>
      </c>
      <c r="H39" s="58"/>
      <c r="I39" s="58"/>
    </row>
    <row r="40" spans="1:9" x14ac:dyDescent="0.3">
      <c r="A40" s="4"/>
      <c r="B40" s="124"/>
      <c r="C40" s="120"/>
      <c r="D40" s="116" t="s">
        <v>164</v>
      </c>
      <c r="E40" s="48"/>
      <c r="F40" s="48"/>
      <c r="G40" s="163">
        <f>SUM(G37:G39)</f>
        <v>6156.02</v>
      </c>
      <c r="H40" s="58" t="s">
        <v>11</v>
      </c>
      <c r="I40" s="58"/>
    </row>
    <row r="41" spans="1:9" x14ac:dyDescent="0.3">
      <c r="A41" s="4"/>
      <c r="B41" s="124">
        <v>10</v>
      </c>
      <c r="C41" s="120" t="s">
        <v>102</v>
      </c>
      <c r="D41" s="129" t="s">
        <v>252</v>
      </c>
      <c r="E41" s="4"/>
      <c r="F41" s="4"/>
      <c r="G41" s="4"/>
      <c r="H41" s="58"/>
      <c r="I41" s="58"/>
    </row>
    <row r="42" spans="1:9" x14ac:dyDescent="0.3">
      <c r="A42" s="4"/>
      <c r="B42" s="50">
        <v>9</v>
      </c>
      <c r="C42" s="120" t="s">
        <v>102</v>
      </c>
      <c r="D42" s="45" t="s">
        <v>188</v>
      </c>
      <c r="E42" s="134">
        <f>LEAD!H12</f>
        <v>1842.22</v>
      </c>
      <c r="F42" s="48" t="s">
        <v>102</v>
      </c>
      <c r="G42" s="134">
        <f t="shared" ref="G42:G47" si="0">ROUND((B42*E42),2)</f>
        <v>16579.98</v>
      </c>
      <c r="H42" s="58"/>
      <c r="I42" s="58"/>
    </row>
    <row r="43" spans="1:9" x14ac:dyDescent="0.3">
      <c r="A43" s="4"/>
      <c r="B43" s="50">
        <v>4.5</v>
      </c>
      <c r="C43" s="120" t="s">
        <v>102</v>
      </c>
      <c r="D43" s="45" t="s">
        <v>253</v>
      </c>
      <c r="E43" s="134">
        <f>G40</f>
        <v>6156.02</v>
      </c>
      <c r="F43" s="48" t="s">
        <v>102</v>
      </c>
      <c r="G43" s="134">
        <f t="shared" si="0"/>
        <v>27702.09</v>
      </c>
      <c r="H43" s="58"/>
      <c r="I43" s="58"/>
    </row>
    <row r="44" spans="1:9" x14ac:dyDescent="0.3">
      <c r="A44" s="4"/>
      <c r="B44" s="50">
        <v>3.5</v>
      </c>
      <c r="C44" s="120" t="s">
        <v>48</v>
      </c>
      <c r="D44" s="45" t="s">
        <v>137</v>
      </c>
      <c r="E44" s="134">
        <f>DATA!E23</f>
        <v>932</v>
      </c>
      <c r="F44" s="48" t="s">
        <v>148</v>
      </c>
      <c r="G44" s="134">
        <f t="shared" si="0"/>
        <v>3262</v>
      </c>
      <c r="H44" s="58"/>
      <c r="I44" s="58"/>
    </row>
    <row r="45" spans="1:9" x14ac:dyDescent="0.3">
      <c r="A45" s="4"/>
      <c r="B45" s="50">
        <v>21.2</v>
      </c>
      <c r="C45" s="120" t="s">
        <v>48</v>
      </c>
      <c r="D45" s="45" t="s">
        <v>138</v>
      </c>
      <c r="E45" s="134">
        <f>E24</f>
        <v>651</v>
      </c>
      <c r="F45" s="48" t="s">
        <v>148</v>
      </c>
      <c r="G45" s="134">
        <f t="shared" si="0"/>
        <v>13801.2</v>
      </c>
      <c r="H45" s="58"/>
      <c r="I45" s="58"/>
    </row>
    <row r="46" spans="1:9" x14ac:dyDescent="0.3">
      <c r="A46" s="4"/>
      <c r="B46" s="50">
        <v>35.299999999999997</v>
      </c>
      <c r="C46" s="120" t="s">
        <v>48</v>
      </c>
      <c r="D46" s="45" t="s">
        <v>139</v>
      </c>
      <c r="E46" s="134">
        <f>E25</f>
        <v>534</v>
      </c>
      <c r="F46" s="48" t="s">
        <v>148</v>
      </c>
      <c r="G46" s="134">
        <f t="shared" si="0"/>
        <v>18850.2</v>
      </c>
      <c r="H46" s="58"/>
      <c r="I46" s="58"/>
    </row>
    <row r="47" spans="1:9" x14ac:dyDescent="0.3">
      <c r="A47" s="4"/>
      <c r="B47" s="50">
        <v>10</v>
      </c>
      <c r="C47" s="120" t="s">
        <v>102</v>
      </c>
      <c r="D47" s="45" t="s">
        <v>231</v>
      </c>
      <c r="E47" s="134">
        <f>P14</f>
        <v>94.2</v>
      </c>
      <c r="F47" s="48" t="s">
        <v>102</v>
      </c>
      <c r="G47" s="134">
        <f t="shared" si="0"/>
        <v>942</v>
      </c>
      <c r="H47" s="58"/>
      <c r="I47" s="58"/>
    </row>
    <row r="48" spans="1:9" x14ac:dyDescent="0.3">
      <c r="A48" s="4"/>
      <c r="B48" s="124"/>
      <c r="C48" s="120"/>
      <c r="D48" s="45" t="s">
        <v>168</v>
      </c>
      <c r="E48" s="48"/>
      <c r="F48" s="48"/>
      <c r="G48" s="163">
        <f>SUM(G39:G47)</f>
        <v>87409.489999999991</v>
      </c>
      <c r="H48" s="58"/>
      <c r="I48" s="58"/>
    </row>
    <row r="49" spans="1:9" x14ac:dyDescent="0.3">
      <c r="A49" s="4"/>
      <c r="B49" s="124"/>
      <c r="C49" s="120"/>
      <c r="D49" s="116" t="s">
        <v>164</v>
      </c>
      <c r="E49" s="48"/>
      <c r="F49" s="48"/>
      <c r="G49" s="163">
        <f>ROUNDUP((G48/10),1)</f>
        <v>8741</v>
      </c>
      <c r="H49" s="58">
        <f>G49/35.31</f>
        <v>247.55026904559614</v>
      </c>
      <c r="I49" s="58"/>
    </row>
    <row r="50" spans="1:9" x14ac:dyDescent="0.3">
      <c r="A50" s="4"/>
      <c r="B50" s="116">
        <v>1</v>
      </c>
      <c r="C50" s="117" t="s">
        <v>98</v>
      </c>
      <c r="D50" s="118" t="s">
        <v>211</v>
      </c>
      <c r="E50" s="48"/>
      <c r="F50" s="48"/>
      <c r="G50" s="134"/>
      <c r="H50" s="58"/>
      <c r="I50" s="58"/>
    </row>
    <row r="51" spans="1:9" x14ac:dyDescent="0.3">
      <c r="A51" s="4"/>
      <c r="B51" s="124">
        <v>1000</v>
      </c>
      <c r="C51" s="120" t="s">
        <v>150</v>
      </c>
      <c r="D51" s="45" t="s">
        <v>210</v>
      </c>
      <c r="E51" s="134">
        <f>LEAD!H8</f>
        <v>58000</v>
      </c>
      <c r="F51" s="48" t="s">
        <v>98</v>
      </c>
      <c r="G51" s="134">
        <f>B51*E51/1000</f>
        <v>58000</v>
      </c>
      <c r="H51" s="58"/>
      <c r="I51" s="58"/>
    </row>
    <row r="52" spans="1:9" x14ac:dyDescent="0.3">
      <c r="A52" s="4"/>
      <c r="B52" s="50">
        <v>10</v>
      </c>
      <c r="C52" s="120" t="s">
        <v>150</v>
      </c>
      <c r="D52" s="45" t="s">
        <v>209</v>
      </c>
      <c r="E52" s="134">
        <v>56.35</v>
      </c>
      <c r="F52" s="48" t="s">
        <v>150</v>
      </c>
      <c r="G52" s="134">
        <f>B52*E52</f>
        <v>563.5</v>
      </c>
      <c r="H52" s="58"/>
      <c r="I52" s="58"/>
    </row>
    <row r="53" spans="1:9" x14ac:dyDescent="0.3">
      <c r="A53" s="4"/>
      <c r="B53" s="50">
        <v>35</v>
      </c>
      <c r="C53" s="120" t="s">
        <v>48</v>
      </c>
      <c r="D53" s="45" t="s">
        <v>208</v>
      </c>
      <c r="E53" s="134">
        <f>LEAD!L11</f>
        <v>866</v>
      </c>
      <c r="F53" s="48" t="s">
        <v>148</v>
      </c>
      <c r="G53" s="134">
        <f>B53*E53</f>
        <v>30310</v>
      </c>
      <c r="H53" s="58"/>
      <c r="I53" s="58" t="s">
        <v>11</v>
      </c>
    </row>
    <row r="54" spans="1:9" x14ac:dyDescent="0.3">
      <c r="A54" s="4"/>
      <c r="B54" s="124"/>
      <c r="C54" s="120"/>
      <c r="D54" s="130" t="s">
        <v>207</v>
      </c>
      <c r="E54" s="48"/>
      <c r="F54" s="48"/>
      <c r="G54" s="163">
        <f>SUM(G51:G53)</f>
        <v>88873.5</v>
      </c>
      <c r="H54" s="58"/>
      <c r="I54" s="58"/>
    </row>
    <row r="55" spans="1:9" x14ac:dyDescent="0.3">
      <c r="A55" s="4"/>
      <c r="B55" s="124"/>
      <c r="C55" s="120"/>
      <c r="D55" s="131" t="s">
        <v>206</v>
      </c>
      <c r="E55" s="48"/>
      <c r="F55" s="48"/>
      <c r="G55" s="163">
        <f>ROUND((G54/10),1)</f>
        <v>8887.4</v>
      </c>
      <c r="H55" s="58"/>
      <c r="I55" s="58"/>
    </row>
    <row r="56" spans="1:9" x14ac:dyDescent="0.3">
      <c r="A56" s="4"/>
      <c r="B56" s="2"/>
      <c r="C56" s="2"/>
      <c r="D56" s="2"/>
      <c r="E56" s="4"/>
      <c r="F56" s="4"/>
      <c r="G56" s="4"/>
      <c r="H56" s="58"/>
      <c r="I56" s="58"/>
    </row>
    <row r="57" spans="1:9" ht="32.25" customHeight="1" x14ac:dyDescent="0.3">
      <c r="A57" s="4">
        <v>10</v>
      </c>
      <c r="B57" s="132">
        <v>10</v>
      </c>
      <c r="C57" s="133" t="s">
        <v>102</v>
      </c>
      <c r="D57" s="276" t="s">
        <v>195</v>
      </c>
      <c r="E57" s="276"/>
      <c r="F57" s="276"/>
      <c r="G57" s="134"/>
      <c r="H57" s="58"/>
      <c r="I57" s="58"/>
    </row>
    <row r="58" spans="1:9" x14ac:dyDescent="0.3">
      <c r="A58" s="4"/>
      <c r="B58" s="50">
        <v>12.8</v>
      </c>
      <c r="C58" s="48" t="s">
        <v>102</v>
      </c>
      <c r="D58" s="45" t="s">
        <v>194</v>
      </c>
      <c r="E58" s="134">
        <f>LEAD!H19</f>
        <v>906</v>
      </c>
      <c r="F58" s="48" t="s">
        <v>102</v>
      </c>
      <c r="G58" s="134">
        <f>ROUND((B58*E58),2)</f>
        <v>11596.8</v>
      </c>
      <c r="H58" s="58"/>
      <c r="I58" s="58"/>
    </row>
    <row r="59" spans="1:9" x14ac:dyDescent="0.3">
      <c r="A59" s="4"/>
      <c r="B59" s="50">
        <v>5</v>
      </c>
      <c r="C59" s="48" t="s">
        <v>102</v>
      </c>
      <c r="D59" s="45" t="s">
        <v>193</v>
      </c>
      <c r="E59" s="134">
        <f>LEAD!H22</f>
        <v>1086</v>
      </c>
      <c r="F59" s="48" t="s">
        <v>102</v>
      </c>
      <c r="G59" s="134">
        <f>ROUND((B59*E59),2)</f>
        <v>5430</v>
      </c>
      <c r="H59" s="58"/>
      <c r="I59" s="58"/>
    </row>
    <row r="60" spans="1:9" x14ac:dyDescent="0.3">
      <c r="A60" s="4"/>
      <c r="B60" s="50">
        <v>1.8</v>
      </c>
      <c r="C60" s="48" t="s">
        <v>48</v>
      </c>
      <c r="D60" s="45" t="s">
        <v>136</v>
      </c>
      <c r="E60" s="134">
        <f>LEAD!L15</f>
        <v>999</v>
      </c>
      <c r="F60" s="48" t="s">
        <v>148</v>
      </c>
      <c r="G60" s="134">
        <f>ROUND((B60*E60),2)</f>
        <v>1798.2</v>
      </c>
      <c r="H60" s="58"/>
      <c r="I60" s="58"/>
    </row>
    <row r="61" spans="1:9" x14ac:dyDescent="0.3">
      <c r="A61" s="4"/>
      <c r="B61" s="50">
        <v>17.7</v>
      </c>
      <c r="C61" s="48" t="s">
        <v>48</v>
      </c>
      <c r="D61" s="45" t="s">
        <v>138</v>
      </c>
      <c r="E61" s="134">
        <f>LEAD!L17</f>
        <v>651</v>
      </c>
      <c r="F61" s="48" t="s">
        <v>148</v>
      </c>
      <c r="G61" s="134">
        <f>ROUND((B61*E61),2)</f>
        <v>11522.7</v>
      </c>
      <c r="H61" s="58"/>
      <c r="I61" s="58"/>
    </row>
    <row r="62" spans="1:9" x14ac:dyDescent="0.3">
      <c r="A62" s="4"/>
      <c r="B62" s="50">
        <v>14.1</v>
      </c>
      <c r="C62" s="48" t="s">
        <v>48</v>
      </c>
      <c r="D62" s="45" t="s">
        <v>139</v>
      </c>
      <c r="E62" s="134">
        <f>E46</f>
        <v>534</v>
      </c>
      <c r="F62" s="48" t="s">
        <v>148</v>
      </c>
      <c r="G62" s="134">
        <f>ROUND((B62*E62),2)</f>
        <v>7529.4</v>
      </c>
      <c r="H62" s="58"/>
      <c r="I62" s="58"/>
    </row>
    <row r="63" spans="1:9" x14ac:dyDescent="0.3">
      <c r="A63" s="4"/>
      <c r="B63" s="50"/>
      <c r="C63" s="48"/>
      <c r="D63" s="45" t="s">
        <v>147</v>
      </c>
      <c r="E63" s="48"/>
      <c r="F63" s="48"/>
      <c r="G63" s="163">
        <f>SUM(G58:G62)</f>
        <v>37877.1</v>
      </c>
      <c r="H63" s="58"/>
      <c r="I63" s="58"/>
    </row>
    <row r="64" spans="1:9" x14ac:dyDescent="0.3">
      <c r="A64" s="4"/>
      <c r="B64" s="50"/>
      <c r="C64" s="48"/>
      <c r="D64" s="118" t="s">
        <v>167</v>
      </c>
      <c r="E64" s="48"/>
      <c r="F64" s="48"/>
      <c r="G64" s="163">
        <f>ROUND((G63/10),1)</f>
        <v>3787.7</v>
      </c>
      <c r="H64" s="58">
        <f>G64/35.31</f>
        <v>107.26989521382043</v>
      </c>
      <c r="I64" s="58"/>
    </row>
    <row r="65" spans="1:9" x14ac:dyDescent="0.3">
      <c r="A65" s="4"/>
      <c r="B65" s="2"/>
      <c r="C65" s="2"/>
      <c r="D65" s="2"/>
      <c r="E65" s="4"/>
      <c r="F65" s="4"/>
      <c r="G65" s="4"/>
      <c r="H65" s="58"/>
      <c r="I65" s="58"/>
    </row>
    <row r="66" spans="1:9" ht="81.75" customHeight="1" x14ac:dyDescent="0.3">
      <c r="A66" s="4">
        <v>11</v>
      </c>
      <c r="B66" s="135">
        <v>2.83</v>
      </c>
      <c r="C66" s="136" t="s">
        <v>160</v>
      </c>
      <c r="D66" s="277" t="s">
        <v>260</v>
      </c>
      <c r="E66" s="277"/>
      <c r="F66" s="277"/>
      <c r="G66" s="277"/>
      <c r="H66" s="58"/>
      <c r="I66" s="58"/>
    </row>
    <row r="67" spans="1:9" x14ac:dyDescent="0.3">
      <c r="A67" s="4"/>
      <c r="B67" s="135"/>
      <c r="C67" s="136"/>
      <c r="D67" s="137" t="s">
        <v>255</v>
      </c>
      <c r="E67" s="138"/>
      <c r="F67" s="139"/>
      <c r="G67" s="143"/>
      <c r="H67" s="58"/>
      <c r="I67" s="58"/>
    </row>
    <row r="68" spans="1:9" ht="25.2" x14ac:dyDescent="0.3">
      <c r="A68" s="4"/>
      <c r="B68" s="135">
        <v>1160</v>
      </c>
      <c r="C68" s="141" t="s">
        <v>174</v>
      </c>
      <c r="D68" s="142" t="s">
        <v>256</v>
      </c>
      <c r="E68" s="143">
        <f>LEAD!H17</f>
        <v>6842</v>
      </c>
      <c r="F68" s="144" t="s">
        <v>257</v>
      </c>
      <c r="G68" s="143">
        <f>+E68*B68/1000</f>
        <v>7936.72</v>
      </c>
      <c r="H68" s="58"/>
      <c r="I68" s="58"/>
    </row>
    <row r="69" spans="1:9" x14ac:dyDescent="0.3">
      <c r="A69" s="4"/>
      <c r="B69" s="145">
        <v>0.623</v>
      </c>
      <c r="C69" s="141" t="s">
        <v>172</v>
      </c>
      <c r="D69" s="146" t="s">
        <v>258</v>
      </c>
      <c r="E69" s="143">
        <f>G80</f>
        <v>3256.8199999999997</v>
      </c>
      <c r="F69" s="141" t="s">
        <v>172</v>
      </c>
      <c r="G69" s="143">
        <f>+E69*B69</f>
        <v>2028.9988599999999</v>
      </c>
      <c r="H69" s="58"/>
      <c r="I69" s="58"/>
    </row>
    <row r="70" spans="1:9" x14ac:dyDescent="0.3">
      <c r="A70" s="4"/>
      <c r="B70" s="140">
        <v>1</v>
      </c>
      <c r="C70" s="141" t="s">
        <v>174</v>
      </c>
      <c r="D70" s="142" t="s">
        <v>178</v>
      </c>
      <c r="E70" s="143">
        <f>E60</f>
        <v>999</v>
      </c>
      <c r="F70" s="141" t="s">
        <v>148</v>
      </c>
      <c r="G70" s="143">
        <f>+E70*B70</f>
        <v>999</v>
      </c>
      <c r="H70" s="58"/>
      <c r="I70" s="58"/>
    </row>
    <row r="71" spans="1:9" x14ac:dyDescent="0.3">
      <c r="A71" s="4"/>
      <c r="B71" s="140">
        <v>3</v>
      </c>
      <c r="C71" s="141" t="s">
        <v>174</v>
      </c>
      <c r="D71" s="146" t="s">
        <v>170</v>
      </c>
      <c r="E71" s="143">
        <f>E44</f>
        <v>932</v>
      </c>
      <c r="F71" s="141" t="s">
        <v>148</v>
      </c>
      <c r="G71" s="143">
        <f>+E71*B71</f>
        <v>2796</v>
      </c>
      <c r="H71" s="58"/>
      <c r="I71" s="58"/>
    </row>
    <row r="72" spans="1:9" x14ac:dyDescent="0.3">
      <c r="A72" s="4"/>
      <c r="B72" s="140">
        <v>2</v>
      </c>
      <c r="C72" s="141" t="s">
        <v>174</v>
      </c>
      <c r="D72" s="142" t="s">
        <v>165</v>
      </c>
      <c r="E72" s="143">
        <f>E61</f>
        <v>651</v>
      </c>
      <c r="F72" s="141" t="s">
        <v>148</v>
      </c>
      <c r="G72" s="143">
        <f>+E72*B72</f>
        <v>1302</v>
      </c>
      <c r="H72" s="58"/>
      <c r="I72" s="58"/>
    </row>
    <row r="73" spans="1:9" x14ac:dyDescent="0.3">
      <c r="A73" s="4"/>
      <c r="B73" s="140">
        <v>6</v>
      </c>
      <c r="C73" s="141" t="s">
        <v>174</v>
      </c>
      <c r="D73" s="146" t="s">
        <v>177</v>
      </c>
      <c r="E73" s="143">
        <f>E62</f>
        <v>534</v>
      </c>
      <c r="F73" s="141" t="s">
        <v>148</v>
      </c>
      <c r="G73" s="143">
        <f>+E73*B73</f>
        <v>3204</v>
      </c>
      <c r="H73" s="58"/>
      <c r="I73" s="58"/>
    </row>
    <row r="74" spans="1:9" x14ac:dyDescent="0.3">
      <c r="A74" s="4"/>
      <c r="B74" s="135"/>
      <c r="C74" s="136"/>
      <c r="D74" s="147" t="s">
        <v>259</v>
      </c>
      <c r="E74" s="143"/>
      <c r="F74" s="141"/>
      <c r="G74" s="143">
        <f>SUM(G68:G73)</f>
        <v>18266.718860000001</v>
      </c>
      <c r="H74" s="58"/>
      <c r="I74" s="58"/>
    </row>
    <row r="75" spans="1:9" x14ac:dyDescent="0.3">
      <c r="A75" s="4"/>
      <c r="B75" s="135"/>
      <c r="C75" s="136"/>
      <c r="D75" s="148" t="s">
        <v>179</v>
      </c>
      <c r="E75" s="143"/>
      <c r="F75" s="141"/>
      <c r="G75" s="143">
        <f>CEILING(G74/2.83168,0.05)</f>
        <v>6450.85</v>
      </c>
      <c r="H75" s="58">
        <f>G75/35.31</f>
        <v>182.69187199093741</v>
      </c>
      <c r="I75" s="58"/>
    </row>
    <row r="76" spans="1:9" x14ac:dyDescent="0.3">
      <c r="A76" s="4"/>
      <c r="B76" s="124"/>
      <c r="C76" s="120"/>
      <c r="D76" s="118" t="s">
        <v>238</v>
      </c>
      <c r="E76" s="48"/>
      <c r="F76" s="48"/>
      <c r="G76" s="134"/>
      <c r="H76" s="58"/>
      <c r="I76" s="58"/>
    </row>
    <row r="77" spans="1:9" x14ac:dyDescent="0.3">
      <c r="A77" s="4"/>
      <c r="B77" s="124">
        <f>1440/6</f>
        <v>240</v>
      </c>
      <c r="C77" s="120" t="s">
        <v>150</v>
      </c>
      <c r="D77" s="45" t="s">
        <v>12</v>
      </c>
      <c r="E77" s="134">
        <f>E37</f>
        <v>6040</v>
      </c>
      <c r="F77" s="48" t="s">
        <v>98</v>
      </c>
      <c r="G77" s="134">
        <f>ROUND((B77*E77/1000),2)</f>
        <v>1449.6</v>
      </c>
      <c r="H77" s="58"/>
      <c r="I77" s="58"/>
    </row>
    <row r="78" spans="1:9" x14ac:dyDescent="0.3">
      <c r="A78" s="4"/>
      <c r="B78" s="124">
        <v>1</v>
      </c>
      <c r="C78" s="120" t="s">
        <v>102</v>
      </c>
      <c r="D78" s="45" t="s">
        <v>169</v>
      </c>
      <c r="E78" s="134">
        <f>E31</f>
        <v>1691.22</v>
      </c>
      <c r="F78" s="48" t="s">
        <v>102</v>
      </c>
      <c r="G78" s="134">
        <f>ROUND((B78*E78),2)</f>
        <v>1691.22</v>
      </c>
      <c r="H78" s="58"/>
      <c r="I78" s="58"/>
    </row>
    <row r="79" spans="1:9" x14ac:dyDescent="0.3">
      <c r="A79" s="4"/>
      <c r="B79" s="124">
        <v>1</v>
      </c>
      <c r="C79" s="120" t="s">
        <v>102</v>
      </c>
      <c r="D79" s="45" t="s">
        <v>235</v>
      </c>
      <c r="E79" s="134">
        <f>E39</f>
        <v>116</v>
      </c>
      <c r="F79" s="48" t="s">
        <v>102</v>
      </c>
      <c r="G79" s="134">
        <f>ROUND((B79*E79),2)</f>
        <v>116</v>
      </c>
      <c r="H79" s="58"/>
      <c r="I79" s="58"/>
    </row>
    <row r="80" spans="1:9" x14ac:dyDescent="0.3">
      <c r="A80" s="4"/>
      <c r="B80" s="124"/>
      <c r="C80" s="120"/>
      <c r="D80" s="116" t="s">
        <v>164</v>
      </c>
      <c r="E80" s="48"/>
      <c r="F80" s="48"/>
      <c r="G80" s="163">
        <f>SUM(G77:G79)</f>
        <v>3256.8199999999997</v>
      </c>
      <c r="H80" s="58"/>
      <c r="I80" s="58"/>
    </row>
    <row r="81" spans="1:9" x14ac:dyDescent="0.3">
      <c r="A81" s="4"/>
      <c r="B81" s="2"/>
      <c r="C81" s="2"/>
      <c r="D81" s="2"/>
      <c r="E81" s="4"/>
      <c r="F81" s="4"/>
      <c r="G81" s="4"/>
      <c r="H81" s="58"/>
      <c r="I81" s="58"/>
    </row>
    <row r="82" spans="1:9" x14ac:dyDescent="0.3">
      <c r="A82" s="4" t="s">
        <v>262</v>
      </c>
      <c r="B82" s="116">
        <v>10</v>
      </c>
      <c r="C82" s="117" t="s">
        <v>149</v>
      </c>
      <c r="D82" s="149" t="s">
        <v>261</v>
      </c>
      <c r="E82" s="127"/>
      <c r="F82" s="48"/>
      <c r="G82" s="134"/>
      <c r="H82" s="58"/>
      <c r="I82" s="58"/>
    </row>
    <row r="83" spans="1:9" x14ac:dyDescent="0.3">
      <c r="A83" s="4"/>
      <c r="B83" s="124">
        <v>0.14000000000000001</v>
      </c>
      <c r="C83" s="120" t="s">
        <v>102</v>
      </c>
      <c r="D83" s="45" t="s">
        <v>197</v>
      </c>
      <c r="E83" s="134">
        <f>G93</f>
        <v>3551.74</v>
      </c>
      <c r="F83" s="152" t="s">
        <v>172</v>
      </c>
      <c r="G83" s="134">
        <f>ROUND((B83*E83),2)</f>
        <v>497.24</v>
      </c>
      <c r="H83" s="58"/>
      <c r="I83" s="58"/>
    </row>
    <row r="84" spans="1:9" x14ac:dyDescent="0.3">
      <c r="A84" s="4"/>
      <c r="B84" s="50">
        <v>1.1000000000000001</v>
      </c>
      <c r="C84" s="120" t="s">
        <v>48</v>
      </c>
      <c r="D84" s="45" t="s">
        <v>136</v>
      </c>
      <c r="E84" s="134">
        <f>E70</f>
        <v>999</v>
      </c>
      <c r="F84" s="48" t="s">
        <v>148</v>
      </c>
      <c r="G84" s="134">
        <f>ROUND((B84*E84),2)</f>
        <v>1098.9000000000001</v>
      </c>
      <c r="H84" s="58"/>
      <c r="I84" s="58"/>
    </row>
    <row r="85" spans="1:9" x14ac:dyDescent="0.3">
      <c r="A85" s="4"/>
      <c r="B85" s="50">
        <v>0.5</v>
      </c>
      <c r="C85" s="120" t="s">
        <v>48</v>
      </c>
      <c r="D85" s="45" t="s">
        <v>138</v>
      </c>
      <c r="E85" s="134">
        <f>E72</f>
        <v>651</v>
      </c>
      <c r="F85" s="48" t="s">
        <v>148</v>
      </c>
      <c r="G85" s="134">
        <f>ROUND((B85*E85),2)</f>
        <v>325.5</v>
      </c>
      <c r="H85" s="58"/>
      <c r="I85" s="58"/>
    </row>
    <row r="86" spans="1:9" x14ac:dyDescent="0.3">
      <c r="A86" s="4"/>
      <c r="B86" s="50">
        <v>1.1000000000000001</v>
      </c>
      <c r="C86" s="120" t="s">
        <v>48</v>
      </c>
      <c r="D86" s="45" t="s">
        <v>183</v>
      </c>
      <c r="E86" s="134">
        <f>E73</f>
        <v>534</v>
      </c>
      <c r="F86" s="48" t="s">
        <v>148</v>
      </c>
      <c r="G86" s="134">
        <f>ROUND((B86*E86),2)</f>
        <v>587.4</v>
      </c>
      <c r="H86" s="58"/>
      <c r="I86" s="58"/>
    </row>
    <row r="87" spans="1:9" x14ac:dyDescent="0.3">
      <c r="A87" s="4"/>
      <c r="B87" s="124"/>
      <c r="C87" s="120"/>
      <c r="D87" s="118" t="s">
        <v>182</v>
      </c>
      <c r="E87" s="127"/>
      <c r="F87" s="127"/>
      <c r="G87" s="163">
        <f>SUM(G83:G86)</f>
        <v>2509.04</v>
      </c>
      <c r="H87" s="58"/>
      <c r="I87" s="58"/>
    </row>
    <row r="88" spans="1:9" x14ac:dyDescent="0.3">
      <c r="A88" s="4"/>
      <c r="B88" s="124"/>
      <c r="C88" s="120"/>
      <c r="D88" s="116" t="s">
        <v>175</v>
      </c>
      <c r="E88" s="127"/>
      <c r="F88" s="127"/>
      <c r="G88" s="163">
        <f>ROUNDUP((G87/10),1)</f>
        <v>251</v>
      </c>
      <c r="H88" s="58"/>
      <c r="I88" s="58">
        <f>G88/10.76</f>
        <v>23.327137546468403</v>
      </c>
    </row>
    <row r="89" spans="1:9" x14ac:dyDescent="0.3">
      <c r="A89" s="4"/>
      <c r="B89" s="124"/>
      <c r="C89" s="120"/>
      <c r="D89" s="118" t="s">
        <v>239</v>
      </c>
      <c r="E89" s="48"/>
      <c r="F89" s="48"/>
      <c r="G89" s="134"/>
      <c r="H89" s="58"/>
      <c r="I89" s="58"/>
    </row>
    <row r="90" spans="1:9" x14ac:dyDescent="0.3">
      <c r="A90" s="4"/>
      <c r="B90" s="124">
        <v>288</v>
      </c>
      <c r="C90" s="120" t="s">
        <v>150</v>
      </c>
      <c r="D90" s="45" t="s">
        <v>12</v>
      </c>
      <c r="E90" s="134">
        <f>E77</f>
        <v>6040</v>
      </c>
      <c r="F90" s="48" t="s">
        <v>98</v>
      </c>
      <c r="G90" s="134">
        <f>ROUND((B90*E90/1000),2)</f>
        <v>1739.52</v>
      </c>
      <c r="H90" s="58"/>
      <c r="I90" s="58"/>
    </row>
    <row r="91" spans="1:9" x14ac:dyDescent="0.3">
      <c r="A91" s="4"/>
      <c r="B91" s="124">
        <v>1</v>
      </c>
      <c r="C91" s="120" t="s">
        <v>102</v>
      </c>
      <c r="D91" s="45" t="s">
        <v>169</v>
      </c>
      <c r="E91" s="134">
        <f>LEAD!H10</f>
        <v>1696.22</v>
      </c>
      <c r="F91" s="48" t="s">
        <v>102</v>
      </c>
      <c r="G91" s="134">
        <f>ROUND((B91*E91),2)</f>
        <v>1696.22</v>
      </c>
      <c r="H91" s="58"/>
      <c r="I91" s="58"/>
    </row>
    <row r="92" spans="1:9" x14ac:dyDescent="0.3">
      <c r="A92" s="4"/>
      <c r="B92" s="124">
        <v>1</v>
      </c>
      <c r="C92" s="120" t="s">
        <v>102</v>
      </c>
      <c r="D92" s="45" t="s">
        <v>235</v>
      </c>
      <c r="E92" s="134">
        <f>E79</f>
        <v>116</v>
      </c>
      <c r="F92" s="48" t="s">
        <v>102</v>
      </c>
      <c r="G92" s="134">
        <f>ROUND((B92*E92),2)</f>
        <v>116</v>
      </c>
      <c r="H92" s="58"/>
      <c r="I92" s="58"/>
    </row>
    <row r="93" spans="1:9" x14ac:dyDescent="0.3">
      <c r="A93" s="4"/>
      <c r="B93" s="124"/>
      <c r="C93" s="120"/>
      <c r="D93" s="116" t="s">
        <v>164</v>
      </c>
      <c r="E93" s="48"/>
      <c r="F93" s="48"/>
      <c r="G93" s="163">
        <f>SUM(G90:G92)</f>
        <v>3551.74</v>
      </c>
      <c r="H93" s="58"/>
      <c r="I93" s="58"/>
    </row>
    <row r="94" spans="1:9" ht="72" customHeight="1" x14ac:dyDescent="0.3">
      <c r="A94" s="4">
        <v>14</v>
      </c>
      <c r="B94" s="150">
        <v>10</v>
      </c>
      <c r="C94" s="151" t="s">
        <v>264</v>
      </c>
      <c r="D94" s="280" t="s">
        <v>263</v>
      </c>
      <c r="E94" s="281"/>
      <c r="F94" s="281"/>
      <c r="G94" s="150"/>
      <c r="H94" s="58"/>
      <c r="I94" s="58"/>
    </row>
    <row r="95" spans="1:9" x14ac:dyDescent="0.3">
      <c r="A95" s="4"/>
      <c r="B95" s="150">
        <v>0.1</v>
      </c>
      <c r="C95" s="152" t="s">
        <v>172</v>
      </c>
      <c r="D95" s="153" t="s">
        <v>196</v>
      </c>
      <c r="E95" s="150">
        <f>G105</f>
        <v>4711.42</v>
      </c>
      <c r="F95" s="152" t="s">
        <v>172</v>
      </c>
      <c r="G95" s="150">
        <f>+E95*B95</f>
        <v>471.14200000000005</v>
      </c>
      <c r="H95" s="58"/>
      <c r="I95" s="58"/>
    </row>
    <row r="96" spans="1:9" x14ac:dyDescent="0.3">
      <c r="A96" s="4"/>
      <c r="B96" s="150">
        <v>1.1000000000000001</v>
      </c>
      <c r="C96" s="152" t="s">
        <v>174</v>
      </c>
      <c r="D96" s="153" t="s">
        <v>178</v>
      </c>
      <c r="E96" s="150">
        <f>E84</f>
        <v>999</v>
      </c>
      <c r="F96" s="152" t="s">
        <v>148</v>
      </c>
      <c r="G96" s="150">
        <f>+E96*B96</f>
        <v>1098.9000000000001</v>
      </c>
      <c r="H96" s="58"/>
      <c r="I96" s="58"/>
    </row>
    <row r="97" spans="1:9" x14ac:dyDescent="0.3">
      <c r="A97" s="4"/>
      <c r="B97" s="150">
        <v>1.1000000000000001</v>
      </c>
      <c r="C97" s="152" t="s">
        <v>174</v>
      </c>
      <c r="D97" s="153" t="s">
        <v>165</v>
      </c>
      <c r="E97" s="150">
        <f>E85</f>
        <v>651</v>
      </c>
      <c r="F97" s="152" t="s">
        <v>148</v>
      </c>
      <c r="G97" s="150">
        <f>+E97*B97</f>
        <v>716.1</v>
      </c>
      <c r="H97" s="58"/>
      <c r="I97" s="58"/>
    </row>
    <row r="98" spans="1:9" x14ac:dyDescent="0.3">
      <c r="A98" s="4"/>
      <c r="B98" s="150">
        <v>1.1000000000000001</v>
      </c>
      <c r="C98" s="152" t="s">
        <v>174</v>
      </c>
      <c r="D98" s="154" t="s">
        <v>177</v>
      </c>
      <c r="E98" s="150">
        <f>E86</f>
        <v>534</v>
      </c>
      <c r="F98" s="152" t="s">
        <v>148</v>
      </c>
      <c r="G98" s="150">
        <f>+E98*B98</f>
        <v>587.40000000000009</v>
      </c>
      <c r="H98" s="58"/>
      <c r="I98" s="58"/>
    </row>
    <row r="99" spans="1:9" x14ac:dyDescent="0.3">
      <c r="A99" s="4"/>
      <c r="B99" s="150"/>
      <c r="C99" s="152"/>
      <c r="D99" s="153" t="s">
        <v>184</v>
      </c>
      <c r="E99" s="150"/>
      <c r="F99" s="152"/>
      <c r="G99" s="150">
        <f>SUM(G95:G98)</f>
        <v>2873.5420000000004</v>
      </c>
      <c r="H99" s="58"/>
      <c r="I99" s="58"/>
    </row>
    <row r="100" spans="1:9" x14ac:dyDescent="0.3">
      <c r="A100" s="4"/>
      <c r="B100" s="150"/>
      <c r="C100" s="152"/>
      <c r="D100" s="116" t="s">
        <v>175</v>
      </c>
      <c r="E100" s="150"/>
      <c r="F100" s="152"/>
      <c r="G100" s="163">
        <f>ROUNDUP((G99/10),1)</f>
        <v>287.40000000000003</v>
      </c>
      <c r="H100" s="58"/>
      <c r="I100" s="58">
        <f>G100/10.76</f>
        <v>26.710037174721194</v>
      </c>
    </row>
    <row r="101" spans="1:9" x14ac:dyDescent="0.3">
      <c r="A101" s="4"/>
      <c r="B101" s="124"/>
      <c r="C101" s="120"/>
      <c r="D101" s="118" t="s">
        <v>237</v>
      </c>
      <c r="E101" s="48"/>
      <c r="F101" s="48"/>
      <c r="G101" s="134"/>
      <c r="H101" s="58"/>
      <c r="I101" s="58" t="s">
        <v>191</v>
      </c>
    </row>
    <row r="102" spans="1:9" x14ac:dyDescent="0.3">
      <c r="A102" s="4"/>
      <c r="B102" s="124">
        <v>480</v>
      </c>
      <c r="C102" s="120" t="s">
        <v>150</v>
      </c>
      <c r="D102" s="45" t="s">
        <v>12</v>
      </c>
      <c r="E102" s="134">
        <f>E90</f>
        <v>6040</v>
      </c>
      <c r="F102" s="48" t="s">
        <v>98</v>
      </c>
      <c r="G102" s="134">
        <f>ROUND((B102*E102/1000),2)</f>
        <v>2899.2</v>
      </c>
      <c r="H102" s="58"/>
      <c r="I102" s="58"/>
    </row>
    <row r="103" spans="1:9" x14ac:dyDescent="0.3">
      <c r="A103" s="4"/>
      <c r="B103" s="124">
        <v>1</v>
      </c>
      <c r="C103" s="120" t="s">
        <v>102</v>
      </c>
      <c r="D103" s="45" t="s">
        <v>236</v>
      </c>
      <c r="E103" s="134">
        <f>E91</f>
        <v>1696.22</v>
      </c>
      <c r="F103" s="48" t="s">
        <v>102</v>
      </c>
      <c r="G103" s="134">
        <f>B103*E103</f>
        <v>1696.22</v>
      </c>
      <c r="H103" s="58"/>
      <c r="I103" s="58"/>
    </row>
    <row r="104" spans="1:9" x14ac:dyDescent="0.3">
      <c r="A104" s="4"/>
      <c r="B104" s="124">
        <v>1</v>
      </c>
      <c r="C104" s="120" t="s">
        <v>102</v>
      </c>
      <c r="D104" s="45" t="s">
        <v>235</v>
      </c>
      <c r="E104" s="134">
        <f>E92</f>
        <v>116</v>
      </c>
      <c r="F104" s="48" t="s">
        <v>102</v>
      </c>
      <c r="G104" s="134">
        <f>B104*E104</f>
        <v>116</v>
      </c>
      <c r="H104" s="58"/>
      <c r="I104" s="58"/>
    </row>
    <row r="105" spans="1:9" x14ac:dyDescent="0.3">
      <c r="A105" s="4"/>
      <c r="B105" s="124"/>
      <c r="C105" s="120"/>
      <c r="D105" s="45" t="s">
        <v>146</v>
      </c>
      <c r="E105" s="48"/>
      <c r="F105" s="48"/>
      <c r="G105" s="163">
        <f>SUM(G102:G104)</f>
        <v>4711.42</v>
      </c>
      <c r="H105" s="58"/>
      <c r="I105" s="58"/>
    </row>
    <row r="106" spans="1:9" x14ac:dyDescent="0.3">
      <c r="A106" s="4"/>
      <c r="B106" s="2"/>
      <c r="C106" s="2"/>
      <c r="D106" s="2"/>
      <c r="E106" s="4"/>
      <c r="F106" s="4"/>
      <c r="G106" s="4"/>
      <c r="H106" s="58"/>
      <c r="I106" s="58"/>
    </row>
    <row r="107" spans="1:9" ht="189" customHeight="1" x14ac:dyDescent="0.3">
      <c r="A107" s="4">
        <v>15</v>
      </c>
      <c r="B107" s="155">
        <v>10</v>
      </c>
      <c r="C107" s="156" t="s">
        <v>149</v>
      </c>
      <c r="D107" s="282" t="s">
        <v>265</v>
      </c>
      <c r="E107" s="282"/>
      <c r="F107" s="282"/>
      <c r="G107" s="164"/>
      <c r="H107" s="58"/>
      <c r="I107" s="58"/>
    </row>
    <row r="108" spans="1:9" ht="16.2" x14ac:dyDescent="0.3">
      <c r="A108" s="4"/>
      <c r="B108" s="155">
        <v>10</v>
      </c>
      <c r="C108" s="156" t="s">
        <v>149</v>
      </c>
      <c r="D108" s="157" t="s">
        <v>205</v>
      </c>
      <c r="E108" s="134">
        <v>1737</v>
      </c>
      <c r="F108" s="162" t="s">
        <v>204</v>
      </c>
      <c r="G108" s="155">
        <f t="shared" ref="G108:G117" si="1">ROUND((B108*E108),2)</f>
        <v>17370</v>
      </c>
      <c r="H108" s="58"/>
      <c r="I108" s="58"/>
    </row>
    <row r="109" spans="1:9" ht="16.2" x14ac:dyDescent="0.3">
      <c r="A109" s="4"/>
      <c r="B109" s="155">
        <v>0.21</v>
      </c>
      <c r="C109" s="156" t="s">
        <v>102</v>
      </c>
      <c r="D109" s="45" t="s">
        <v>163</v>
      </c>
      <c r="E109" s="134">
        <f>G124</f>
        <v>4711.42</v>
      </c>
      <c r="F109" s="48" t="s">
        <v>189</v>
      </c>
      <c r="G109" s="155">
        <f t="shared" si="1"/>
        <v>989.4</v>
      </c>
      <c r="H109" s="58"/>
      <c r="I109" s="58"/>
    </row>
    <row r="110" spans="1:9" x14ac:dyDescent="0.3">
      <c r="A110" s="4"/>
      <c r="B110" s="155">
        <v>4</v>
      </c>
      <c r="C110" s="156" t="s">
        <v>150</v>
      </c>
      <c r="D110" s="45" t="s">
        <v>203</v>
      </c>
      <c r="E110" s="134">
        <v>27.25</v>
      </c>
      <c r="F110" s="48" t="s">
        <v>180</v>
      </c>
      <c r="G110" s="155">
        <f t="shared" si="1"/>
        <v>109</v>
      </c>
      <c r="H110" s="58"/>
      <c r="I110" s="58"/>
    </row>
    <row r="111" spans="1:9" x14ac:dyDescent="0.3">
      <c r="A111" s="4"/>
      <c r="B111" s="155">
        <v>1.1000000000000001</v>
      </c>
      <c r="C111" s="156" t="s">
        <v>48</v>
      </c>
      <c r="D111" s="45" t="s">
        <v>136</v>
      </c>
      <c r="E111" s="134">
        <f>E96</f>
        <v>999</v>
      </c>
      <c r="F111" s="48" t="s">
        <v>148</v>
      </c>
      <c r="G111" s="155">
        <f t="shared" si="1"/>
        <v>1098.9000000000001</v>
      </c>
      <c r="H111" s="58"/>
      <c r="I111" s="58"/>
    </row>
    <row r="112" spans="1:9" x14ac:dyDescent="0.3">
      <c r="A112" s="4"/>
      <c r="B112" s="155">
        <v>2.7</v>
      </c>
      <c r="C112" s="156" t="s">
        <v>48</v>
      </c>
      <c r="D112" s="45" t="s">
        <v>137</v>
      </c>
      <c r="E112" s="134">
        <f>LEAD!L16</f>
        <v>932</v>
      </c>
      <c r="F112" s="48" t="s">
        <v>148</v>
      </c>
      <c r="G112" s="155">
        <f t="shared" si="1"/>
        <v>2516.4</v>
      </c>
      <c r="H112" s="58"/>
      <c r="I112" s="58"/>
    </row>
    <row r="113" spans="1:9" x14ac:dyDescent="0.3">
      <c r="A113" s="4"/>
      <c r="B113" s="155">
        <v>2.7</v>
      </c>
      <c r="C113" s="156" t="s">
        <v>48</v>
      </c>
      <c r="D113" s="45" t="s">
        <v>202</v>
      </c>
      <c r="E113" s="134">
        <f>E97</f>
        <v>651</v>
      </c>
      <c r="F113" s="48" t="s">
        <v>148</v>
      </c>
      <c r="G113" s="155">
        <f t="shared" si="1"/>
        <v>1757.7</v>
      </c>
      <c r="H113" s="58"/>
      <c r="I113" s="58"/>
    </row>
    <row r="114" spans="1:9" x14ac:dyDescent="0.3">
      <c r="A114" s="4"/>
      <c r="B114" s="155">
        <v>3.3</v>
      </c>
      <c r="C114" s="156" t="s">
        <v>48</v>
      </c>
      <c r="D114" s="45" t="s">
        <v>201</v>
      </c>
      <c r="E114" s="134">
        <f>E98</f>
        <v>534</v>
      </c>
      <c r="F114" s="48" t="s">
        <v>148</v>
      </c>
      <c r="G114" s="155">
        <f t="shared" si="1"/>
        <v>1762.2</v>
      </c>
      <c r="H114" s="58"/>
      <c r="I114" s="58"/>
    </row>
    <row r="115" spans="1:9" x14ac:dyDescent="0.3">
      <c r="A115" s="4"/>
      <c r="B115" s="155">
        <v>0.5</v>
      </c>
      <c r="C115" s="156" t="s">
        <v>151</v>
      </c>
      <c r="D115" s="45" t="s">
        <v>200</v>
      </c>
      <c r="E115" s="134">
        <f>LEAD!L21</f>
        <v>766</v>
      </c>
      <c r="F115" s="48" t="s">
        <v>148</v>
      </c>
      <c r="G115" s="155">
        <f t="shared" si="1"/>
        <v>383</v>
      </c>
      <c r="H115" s="58"/>
      <c r="I115" s="58"/>
    </row>
    <row r="116" spans="1:9" x14ac:dyDescent="0.3">
      <c r="A116" s="4"/>
      <c r="B116" s="155">
        <v>14</v>
      </c>
      <c r="C116" s="156" t="s">
        <v>150</v>
      </c>
      <c r="D116" s="45" t="s">
        <v>176</v>
      </c>
      <c r="E116" s="134">
        <f>E121/1000</f>
        <v>6.04</v>
      </c>
      <c r="F116" s="48" t="s">
        <v>180</v>
      </c>
      <c r="G116" s="155">
        <f t="shared" si="1"/>
        <v>84.56</v>
      </c>
      <c r="H116" s="58"/>
      <c r="I116" s="58"/>
    </row>
    <row r="117" spans="1:9" x14ac:dyDescent="0.3">
      <c r="A117" s="4"/>
      <c r="B117" s="155">
        <v>0.5</v>
      </c>
      <c r="C117" s="156" t="s">
        <v>150</v>
      </c>
      <c r="D117" s="45" t="s">
        <v>199</v>
      </c>
      <c r="E117" s="134">
        <v>10.4</v>
      </c>
      <c r="F117" s="48" t="s">
        <v>180</v>
      </c>
      <c r="G117" s="155">
        <f t="shared" si="1"/>
        <v>5.2</v>
      </c>
      <c r="H117" s="58"/>
      <c r="I117" s="58"/>
    </row>
    <row r="118" spans="1:9" x14ac:dyDescent="0.3">
      <c r="A118" s="4"/>
      <c r="B118" s="283"/>
      <c r="C118" s="283"/>
      <c r="D118" s="45" t="s">
        <v>155</v>
      </c>
      <c r="E118" s="48"/>
      <c r="F118" s="162"/>
      <c r="G118" s="134">
        <f>SUM(G108:G117)</f>
        <v>26076.360000000008</v>
      </c>
      <c r="H118" s="58"/>
      <c r="I118" s="58"/>
    </row>
    <row r="119" spans="1:9" x14ac:dyDescent="0.3">
      <c r="A119" s="4"/>
      <c r="B119" s="155"/>
      <c r="C119" s="155"/>
      <c r="D119" s="158" t="s">
        <v>198</v>
      </c>
      <c r="E119" s="134"/>
      <c r="F119" s="48"/>
      <c r="G119" s="163">
        <f>ROUND(G118/10,1)</f>
        <v>2607.6</v>
      </c>
      <c r="I119" s="58">
        <f>G119/10.76</f>
        <v>242.34200743494424</v>
      </c>
    </row>
    <row r="120" spans="1:9" x14ac:dyDescent="0.3">
      <c r="A120" s="4"/>
      <c r="B120" s="124"/>
      <c r="C120" s="120"/>
      <c r="D120" s="118" t="s">
        <v>241</v>
      </c>
      <c r="E120" s="48"/>
      <c r="F120" s="48"/>
      <c r="G120" s="134"/>
      <c r="H120" s="58"/>
      <c r="I120" s="58"/>
    </row>
    <row r="121" spans="1:9" x14ac:dyDescent="0.3">
      <c r="A121" s="4"/>
      <c r="B121" s="124">
        <f>1440/3</f>
        <v>480</v>
      </c>
      <c r="C121" s="120" t="s">
        <v>150</v>
      </c>
      <c r="D121" s="45" t="s">
        <v>12</v>
      </c>
      <c r="E121" s="134">
        <f>E90</f>
        <v>6040</v>
      </c>
      <c r="F121" s="48" t="s">
        <v>98</v>
      </c>
      <c r="G121" s="134">
        <f>ROUND((B121*E121/1000),2)</f>
        <v>2899.2</v>
      </c>
      <c r="H121" s="58"/>
      <c r="I121" s="58"/>
    </row>
    <row r="122" spans="1:9" x14ac:dyDescent="0.3">
      <c r="A122" s="4"/>
      <c r="B122" s="124">
        <v>1</v>
      </c>
      <c r="C122" s="120" t="s">
        <v>102</v>
      </c>
      <c r="D122" s="45" t="s">
        <v>169</v>
      </c>
      <c r="E122" s="134">
        <f>E91</f>
        <v>1696.22</v>
      </c>
      <c r="F122" s="48" t="s">
        <v>102</v>
      </c>
      <c r="G122" s="134">
        <f>ROUND((B122*E122),2)</f>
        <v>1696.22</v>
      </c>
      <c r="H122" s="58"/>
      <c r="I122" s="58"/>
    </row>
    <row r="123" spans="1:9" x14ac:dyDescent="0.3">
      <c r="A123" s="4"/>
      <c r="B123" s="124">
        <v>1</v>
      </c>
      <c r="C123" s="120" t="s">
        <v>102</v>
      </c>
      <c r="D123" s="45" t="s">
        <v>235</v>
      </c>
      <c r="E123" s="134">
        <f>E92</f>
        <v>116</v>
      </c>
      <c r="F123" s="48" t="s">
        <v>102</v>
      </c>
      <c r="G123" s="134">
        <f>ROUND((B123*E123),2)</f>
        <v>116</v>
      </c>
      <c r="H123" s="58"/>
      <c r="I123" s="58"/>
    </row>
    <row r="124" spans="1:9" x14ac:dyDescent="0.3">
      <c r="A124" s="4"/>
      <c r="B124" s="124"/>
      <c r="C124" s="120"/>
      <c r="D124" s="116" t="s">
        <v>164</v>
      </c>
      <c r="E124" s="48"/>
      <c r="F124" s="48"/>
      <c r="G124" s="163">
        <f>SUM(G121:G123)</f>
        <v>4711.42</v>
      </c>
      <c r="H124" s="58" t="s">
        <v>11</v>
      </c>
      <c r="I124" s="58"/>
    </row>
    <row r="125" spans="1:9" x14ac:dyDescent="0.3">
      <c r="A125" s="4"/>
      <c r="B125" s="2"/>
      <c r="C125" s="2"/>
      <c r="D125" s="2"/>
      <c r="E125" s="4"/>
      <c r="F125" s="4"/>
      <c r="G125" s="4"/>
      <c r="H125" s="58"/>
      <c r="I125" s="58"/>
    </row>
    <row r="126" spans="1:9" x14ac:dyDescent="0.3">
      <c r="A126" s="4"/>
      <c r="B126" s="2"/>
      <c r="C126" s="2"/>
      <c r="D126" s="159" t="s">
        <v>267</v>
      </c>
      <c r="E126" s="4"/>
      <c r="F126" s="4"/>
      <c r="G126" s="4"/>
      <c r="H126" s="58"/>
      <c r="I126" s="58"/>
    </row>
    <row r="127" spans="1:9" ht="28.8" x14ac:dyDescent="0.3">
      <c r="A127" s="4">
        <v>16</v>
      </c>
      <c r="B127" s="17">
        <v>1</v>
      </c>
      <c r="C127" s="17" t="s">
        <v>48</v>
      </c>
      <c r="D127" s="18" t="s">
        <v>61</v>
      </c>
      <c r="E127" s="4">
        <v>30000</v>
      </c>
      <c r="F127" s="48" t="s">
        <v>266</v>
      </c>
      <c r="G127" s="4">
        <f>B127*E127</f>
        <v>30000</v>
      </c>
      <c r="H127" s="58"/>
      <c r="I127" s="58"/>
    </row>
    <row r="128" spans="1:9" x14ac:dyDescent="0.3">
      <c r="A128" s="4"/>
      <c r="B128" s="17"/>
      <c r="C128" s="17"/>
      <c r="D128" s="19"/>
      <c r="E128" s="4"/>
      <c r="F128" s="4"/>
      <c r="G128" s="4" t="s">
        <v>11</v>
      </c>
      <c r="H128" s="58"/>
      <c r="I128" s="58"/>
    </row>
    <row r="129" spans="1:9" x14ac:dyDescent="0.3">
      <c r="A129" s="4">
        <v>17</v>
      </c>
      <c r="B129" s="17">
        <v>1</v>
      </c>
      <c r="C129" s="17" t="s">
        <v>47</v>
      </c>
      <c r="D129" s="19" t="s">
        <v>62</v>
      </c>
      <c r="E129" s="4">
        <v>1800</v>
      </c>
      <c r="F129" s="4" t="s">
        <v>47</v>
      </c>
      <c r="G129" s="4">
        <f t="shared" ref="G129:G131" si="2">B129*E129</f>
        <v>1800</v>
      </c>
      <c r="H129" s="58"/>
      <c r="I129" s="58"/>
    </row>
    <row r="130" spans="1:9" x14ac:dyDescent="0.3">
      <c r="A130" s="4"/>
      <c r="B130" s="17"/>
      <c r="C130" s="17"/>
      <c r="D130" s="19"/>
      <c r="E130" s="4"/>
      <c r="F130" s="4"/>
      <c r="G130" s="4" t="s">
        <v>11</v>
      </c>
      <c r="H130" s="58"/>
      <c r="I130" s="58"/>
    </row>
    <row r="131" spans="1:9" x14ac:dyDescent="0.3">
      <c r="A131" s="4">
        <v>18</v>
      </c>
      <c r="B131" s="17">
        <v>1</v>
      </c>
      <c r="C131" s="17" t="s">
        <v>47</v>
      </c>
      <c r="D131" s="19" t="s">
        <v>63</v>
      </c>
      <c r="E131" s="4">
        <v>3600</v>
      </c>
      <c r="F131" s="4" t="s">
        <v>47</v>
      </c>
      <c r="G131" s="4">
        <f t="shared" si="2"/>
        <v>3600</v>
      </c>
      <c r="H131" s="58"/>
      <c r="I131" s="58"/>
    </row>
    <row r="132" spans="1:9" x14ac:dyDescent="0.3">
      <c r="A132" s="4"/>
      <c r="B132" s="2"/>
      <c r="C132" s="2"/>
      <c r="D132" s="2"/>
      <c r="E132" s="4"/>
      <c r="F132" s="4"/>
      <c r="G132" s="4"/>
      <c r="H132" s="58"/>
      <c r="I132" s="58"/>
    </row>
    <row r="133" spans="1:9" x14ac:dyDescent="0.3">
      <c r="A133" s="4">
        <v>19</v>
      </c>
      <c r="B133" s="2"/>
      <c r="C133" s="2"/>
      <c r="D133" s="159" t="s">
        <v>268</v>
      </c>
      <c r="E133" s="4"/>
      <c r="F133" s="4"/>
      <c r="G133" s="4"/>
      <c r="H133" s="58"/>
      <c r="I133" s="58"/>
    </row>
    <row r="134" spans="1:9" x14ac:dyDescent="0.3">
      <c r="A134" s="4"/>
      <c r="B134" s="124"/>
      <c r="C134" s="45"/>
      <c r="D134" s="118" t="s">
        <v>159</v>
      </c>
      <c r="E134" s="48"/>
      <c r="F134" s="48"/>
      <c r="G134" s="48"/>
      <c r="H134" s="58"/>
      <c r="I134" s="58"/>
    </row>
    <row r="135" spans="1:9" x14ac:dyDescent="0.3">
      <c r="A135" s="4"/>
      <c r="B135" s="124">
        <v>1</v>
      </c>
      <c r="C135" s="45" t="s">
        <v>158</v>
      </c>
      <c r="D135" s="45" t="s">
        <v>230</v>
      </c>
      <c r="E135" s="134">
        <v>483.51</v>
      </c>
      <c r="F135" s="48" t="s">
        <v>158</v>
      </c>
      <c r="G135" s="134">
        <f>ROUND((B135*E135),2)</f>
        <v>483.51</v>
      </c>
      <c r="H135" s="58"/>
      <c r="I135" s="58"/>
    </row>
    <row r="136" spans="1:9" x14ac:dyDescent="0.3">
      <c r="A136" s="4"/>
      <c r="B136" s="124">
        <v>1</v>
      </c>
      <c r="C136" s="45" t="s">
        <v>158</v>
      </c>
      <c r="D136" s="45" t="s">
        <v>229</v>
      </c>
      <c r="E136" s="134">
        <v>868.44</v>
      </c>
      <c r="F136" s="48" t="s">
        <v>158</v>
      </c>
      <c r="G136" s="134">
        <f>ROUND((B136*E136),2)</f>
        <v>868.44</v>
      </c>
      <c r="H136" s="58"/>
      <c r="I136" s="58"/>
    </row>
    <row r="137" spans="1:9" x14ac:dyDescent="0.3">
      <c r="A137" s="4"/>
      <c r="B137" s="124" t="s">
        <v>156</v>
      </c>
      <c r="C137" s="45"/>
      <c r="D137" s="45" t="s">
        <v>228</v>
      </c>
      <c r="E137" s="48"/>
      <c r="F137" s="48" t="s">
        <v>156</v>
      </c>
      <c r="G137" s="134">
        <v>34.74</v>
      </c>
      <c r="H137" s="58"/>
      <c r="I137" s="58"/>
    </row>
    <row r="138" spans="1:9" x14ac:dyDescent="0.3">
      <c r="A138" s="4"/>
      <c r="B138" s="124">
        <v>3.8</v>
      </c>
      <c r="C138" s="45" t="s">
        <v>48</v>
      </c>
      <c r="D138" s="45" t="s">
        <v>166</v>
      </c>
      <c r="E138" s="134">
        <f>LEAD!L7</f>
        <v>976</v>
      </c>
      <c r="F138" s="48" t="s">
        <v>148</v>
      </c>
      <c r="G138" s="134">
        <f>ROUND((B138*E138),2)</f>
        <v>3708.8</v>
      </c>
      <c r="H138" s="58"/>
      <c r="I138" s="58"/>
    </row>
    <row r="139" spans="1:9" x14ac:dyDescent="0.3">
      <c r="A139" s="4"/>
      <c r="B139" s="124">
        <v>5.4</v>
      </c>
      <c r="C139" s="45" t="s">
        <v>48</v>
      </c>
      <c r="D139" s="45" t="s">
        <v>138</v>
      </c>
      <c r="E139" s="134">
        <f>E113</f>
        <v>651</v>
      </c>
      <c r="F139" s="48" t="s">
        <v>148</v>
      </c>
      <c r="G139" s="134">
        <f>ROUND((B139*E139),2)</f>
        <v>3515.4</v>
      </c>
      <c r="H139" s="58"/>
      <c r="I139" s="58"/>
    </row>
    <row r="140" spans="1:9" x14ac:dyDescent="0.3">
      <c r="A140" s="4"/>
      <c r="B140" s="124">
        <v>1</v>
      </c>
      <c r="C140" s="45" t="s">
        <v>151</v>
      </c>
      <c r="D140" s="45" t="s">
        <v>181</v>
      </c>
      <c r="E140" s="134">
        <f>LEAD!L10</f>
        <v>856</v>
      </c>
      <c r="F140" s="48" t="s">
        <v>148</v>
      </c>
      <c r="G140" s="134">
        <f>ROUND((B140*E140),2)</f>
        <v>856</v>
      </c>
      <c r="H140" s="58"/>
      <c r="I140" s="58"/>
    </row>
    <row r="141" spans="1:9" x14ac:dyDescent="0.3">
      <c r="A141" s="4"/>
      <c r="B141" s="124" t="s">
        <v>156</v>
      </c>
      <c r="C141" s="45"/>
      <c r="D141" s="45" t="s">
        <v>220</v>
      </c>
      <c r="E141" s="48" t="s">
        <v>11</v>
      </c>
      <c r="F141" s="48" t="s">
        <v>156</v>
      </c>
      <c r="G141" s="134">
        <v>43.42</v>
      </c>
      <c r="H141" s="58"/>
      <c r="I141" s="58"/>
    </row>
    <row r="142" spans="1:9" ht="27.6" x14ac:dyDescent="0.3">
      <c r="A142" s="4"/>
      <c r="B142" s="124" t="s">
        <v>156</v>
      </c>
      <c r="C142" s="45"/>
      <c r="D142" s="157" t="s">
        <v>227</v>
      </c>
      <c r="E142" s="48"/>
      <c r="F142" s="48" t="s">
        <v>156</v>
      </c>
      <c r="G142" s="134">
        <v>69.33</v>
      </c>
      <c r="H142" s="58"/>
      <c r="I142" s="58"/>
    </row>
    <row r="143" spans="1:9" x14ac:dyDescent="0.3">
      <c r="A143" s="4"/>
      <c r="B143" s="124"/>
      <c r="C143" s="45"/>
      <c r="D143" s="130" t="s">
        <v>226</v>
      </c>
      <c r="E143" s="48"/>
      <c r="F143" s="48"/>
      <c r="G143" s="163">
        <f>SUM(G135:G142)</f>
        <v>9579.64</v>
      </c>
      <c r="H143" s="58"/>
      <c r="I143" s="58"/>
    </row>
    <row r="144" spans="1:9" x14ac:dyDescent="0.3">
      <c r="A144" s="4"/>
      <c r="B144" s="124"/>
      <c r="C144" s="45"/>
      <c r="D144" s="116" t="s">
        <v>225</v>
      </c>
      <c r="E144" s="48"/>
      <c r="F144" s="48"/>
      <c r="G144" s="163">
        <f>ROUND((G143/10),1)</f>
        <v>958</v>
      </c>
      <c r="H144" s="58"/>
      <c r="I144" s="58">
        <f>G144/10.76</f>
        <v>89.033457249070636</v>
      </c>
    </row>
    <row r="145" spans="1:9" x14ac:dyDescent="0.3">
      <c r="A145" s="4"/>
      <c r="B145" s="124">
        <v>10</v>
      </c>
      <c r="C145" s="120" t="s">
        <v>149</v>
      </c>
      <c r="D145" s="284" t="s">
        <v>224</v>
      </c>
      <c r="E145" s="284"/>
      <c r="F145" s="284"/>
      <c r="G145" s="48"/>
      <c r="H145" s="58"/>
      <c r="I145" s="58"/>
    </row>
    <row r="146" spans="1:9" x14ac:dyDescent="0.3">
      <c r="A146" s="4"/>
      <c r="B146" s="124">
        <v>98.5</v>
      </c>
      <c r="C146" s="45" t="s">
        <v>157</v>
      </c>
      <c r="D146" s="46" t="s">
        <v>223</v>
      </c>
      <c r="E146" s="134">
        <v>25.2</v>
      </c>
      <c r="F146" s="48" t="s">
        <v>157</v>
      </c>
      <c r="G146" s="134">
        <f>ROUND((B146*E146),2)</f>
        <v>2482.1999999999998</v>
      </c>
      <c r="H146" s="58"/>
      <c r="I146" s="58"/>
    </row>
    <row r="147" spans="1:9" x14ac:dyDescent="0.3">
      <c r="A147" s="4"/>
      <c r="B147" s="124"/>
      <c r="C147" s="120"/>
      <c r="D147" s="130" t="s">
        <v>222</v>
      </c>
      <c r="E147" s="48"/>
      <c r="F147" s="48"/>
      <c r="G147" s="134">
        <f>G146/5</f>
        <v>496.43999999999994</v>
      </c>
      <c r="H147" s="58"/>
      <c r="I147" s="58"/>
    </row>
    <row r="148" spans="1:9" x14ac:dyDescent="0.3">
      <c r="A148" s="4"/>
      <c r="B148" s="124">
        <v>1</v>
      </c>
      <c r="C148" s="120" t="s">
        <v>158</v>
      </c>
      <c r="D148" s="45" t="s">
        <v>221</v>
      </c>
      <c r="E148" s="134">
        <f>G147</f>
        <v>496.43999999999994</v>
      </c>
      <c r="F148" s="48" t="s">
        <v>158</v>
      </c>
      <c r="G148" s="134">
        <f>ROUND((B148*E148),2)</f>
        <v>496.44</v>
      </c>
      <c r="H148" s="58"/>
      <c r="I148" s="58"/>
    </row>
    <row r="149" spans="1:9" x14ac:dyDescent="0.3">
      <c r="A149" s="4"/>
      <c r="B149" s="124">
        <v>0.3</v>
      </c>
      <c r="C149" s="130" t="s">
        <v>151</v>
      </c>
      <c r="D149" s="45" t="s">
        <v>166</v>
      </c>
      <c r="E149" s="134">
        <f>E138</f>
        <v>976</v>
      </c>
      <c r="F149" s="48" t="s">
        <v>148</v>
      </c>
      <c r="G149" s="134">
        <f>ROUND((B149*E149),2)</f>
        <v>292.8</v>
      </c>
      <c r="H149" s="58"/>
      <c r="I149" s="58"/>
    </row>
    <row r="150" spans="1:9" x14ac:dyDescent="0.3">
      <c r="A150" s="4"/>
      <c r="B150" s="124">
        <v>0.3</v>
      </c>
      <c r="C150" s="130" t="s">
        <v>151</v>
      </c>
      <c r="D150" s="130" t="s">
        <v>138</v>
      </c>
      <c r="E150" s="134">
        <f>E139</f>
        <v>651</v>
      </c>
      <c r="F150" s="48" t="s">
        <v>148</v>
      </c>
      <c r="G150" s="134">
        <f>ROUND((B150*E150),2)</f>
        <v>195.3</v>
      </c>
      <c r="H150" s="58"/>
      <c r="I150" s="58"/>
    </row>
    <row r="151" spans="1:9" x14ac:dyDescent="0.3">
      <c r="A151" s="4"/>
      <c r="B151" s="124" t="s">
        <v>156</v>
      </c>
      <c r="C151" s="120"/>
      <c r="D151" s="45" t="s">
        <v>220</v>
      </c>
      <c r="E151" s="48" t="s">
        <v>156</v>
      </c>
      <c r="F151" s="48"/>
      <c r="G151" s="134">
        <v>8.4600000000000009</v>
      </c>
      <c r="H151" s="58"/>
      <c r="I151" s="58"/>
    </row>
    <row r="152" spans="1:9" x14ac:dyDescent="0.3">
      <c r="A152" s="4"/>
      <c r="B152" s="124"/>
      <c r="C152" s="120"/>
      <c r="D152" s="118" t="s">
        <v>219</v>
      </c>
      <c r="E152" s="127"/>
      <c r="F152" s="127"/>
      <c r="G152" s="163">
        <f>SUM(G148:G151)</f>
        <v>993</v>
      </c>
      <c r="H152" s="58"/>
      <c r="I152" s="58"/>
    </row>
    <row r="153" spans="1:9" x14ac:dyDescent="0.3">
      <c r="A153" s="4"/>
      <c r="B153" s="116">
        <v>1</v>
      </c>
      <c r="C153" s="117" t="s">
        <v>149</v>
      </c>
      <c r="D153" s="118" t="s">
        <v>218</v>
      </c>
      <c r="E153" s="127"/>
      <c r="F153" s="48"/>
      <c r="G153" s="134"/>
      <c r="H153" s="58"/>
      <c r="I153" s="58"/>
    </row>
    <row r="154" spans="1:9" x14ac:dyDescent="0.3">
      <c r="A154" s="4"/>
      <c r="B154" s="50">
        <v>1</v>
      </c>
      <c r="C154" s="120" t="s">
        <v>149</v>
      </c>
      <c r="D154" s="45" t="s">
        <v>214</v>
      </c>
      <c r="E154" s="134">
        <f>G144</f>
        <v>958</v>
      </c>
      <c r="F154" s="48" t="s">
        <v>149</v>
      </c>
      <c r="G154" s="134">
        <f>B154*E154</f>
        <v>958</v>
      </c>
      <c r="H154" s="58"/>
      <c r="I154" s="58"/>
    </row>
    <row r="155" spans="1:9" x14ac:dyDescent="0.3">
      <c r="A155" s="4"/>
      <c r="B155" s="50">
        <v>1</v>
      </c>
      <c r="C155" s="120" t="s">
        <v>149</v>
      </c>
      <c r="D155" s="45" t="s">
        <v>217</v>
      </c>
      <c r="E155" s="134">
        <f>G152/10</f>
        <v>99.3</v>
      </c>
      <c r="F155" s="48" t="s">
        <v>149</v>
      </c>
      <c r="G155" s="134">
        <f>B155*E155</f>
        <v>99.3</v>
      </c>
      <c r="H155" s="58"/>
      <c r="I155" s="58"/>
    </row>
    <row r="156" spans="1:9" x14ac:dyDescent="0.3">
      <c r="A156" s="4"/>
      <c r="B156" s="50"/>
      <c r="C156" s="120"/>
      <c r="D156" s="116" t="s">
        <v>212</v>
      </c>
      <c r="E156" s="134"/>
      <c r="F156" s="48"/>
      <c r="G156" s="163">
        <f>G154-G155</f>
        <v>858.7</v>
      </c>
      <c r="H156" s="58"/>
      <c r="I156" s="58">
        <f>G156/10.76</f>
        <v>79.804832713754649</v>
      </c>
    </row>
    <row r="157" spans="1:9" x14ac:dyDescent="0.3">
      <c r="A157" s="4"/>
      <c r="B157" s="116">
        <v>1</v>
      </c>
      <c r="C157" s="117" t="s">
        <v>149</v>
      </c>
      <c r="D157" s="118" t="s">
        <v>216</v>
      </c>
      <c r="E157" s="127"/>
      <c r="F157" s="48"/>
      <c r="G157" s="134"/>
      <c r="H157" s="58"/>
      <c r="I157" s="58"/>
    </row>
    <row r="158" spans="1:9" x14ac:dyDescent="0.3">
      <c r="A158" s="4"/>
      <c r="B158" s="50">
        <v>1</v>
      </c>
      <c r="C158" s="120" t="s">
        <v>149</v>
      </c>
      <c r="D158" s="45" t="s">
        <v>214</v>
      </c>
      <c r="E158" s="134">
        <f>G144</f>
        <v>958</v>
      </c>
      <c r="F158" s="48" t="s">
        <v>149</v>
      </c>
      <c r="G158" s="134">
        <f>B158*E158</f>
        <v>958</v>
      </c>
      <c r="H158" s="58"/>
      <c r="I158" s="58"/>
    </row>
    <row r="159" spans="1:9" x14ac:dyDescent="0.3">
      <c r="A159" s="4"/>
      <c r="B159" s="50"/>
      <c r="C159" s="120"/>
      <c r="D159" s="116" t="s">
        <v>212</v>
      </c>
      <c r="E159" s="134"/>
      <c r="F159" s="48"/>
      <c r="G159" s="163">
        <f>SUM(G158:G158)</f>
        <v>958</v>
      </c>
      <c r="H159" s="58"/>
      <c r="I159" s="58">
        <f>G159/10.76</f>
        <v>89.033457249070636</v>
      </c>
    </row>
    <row r="160" spans="1:9" x14ac:dyDescent="0.3">
      <c r="A160" s="4"/>
      <c r="B160" s="116">
        <v>1</v>
      </c>
      <c r="C160" s="117" t="s">
        <v>149</v>
      </c>
      <c r="D160" s="118" t="s">
        <v>215</v>
      </c>
      <c r="E160" s="127"/>
      <c r="F160" s="48"/>
      <c r="G160" s="134"/>
      <c r="H160" s="58"/>
      <c r="I160" s="58"/>
    </row>
    <row r="161" spans="1:9" x14ac:dyDescent="0.3">
      <c r="A161" s="4"/>
      <c r="B161" s="50">
        <v>1</v>
      </c>
      <c r="C161" s="120" t="s">
        <v>149</v>
      </c>
      <c r="D161" s="45" t="s">
        <v>214</v>
      </c>
      <c r="E161" s="134">
        <f>G144</f>
        <v>958</v>
      </c>
      <c r="F161" s="48" t="s">
        <v>149</v>
      </c>
      <c r="G161" s="134">
        <f>B161*E161</f>
        <v>958</v>
      </c>
      <c r="H161" s="58"/>
      <c r="I161" s="58"/>
    </row>
    <row r="162" spans="1:9" x14ac:dyDescent="0.3">
      <c r="A162" s="4"/>
      <c r="B162" s="50">
        <v>1</v>
      </c>
      <c r="C162" s="120" t="s">
        <v>149</v>
      </c>
      <c r="D162" s="45" t="s">
        <v>213</v>
      </c>
      <c r="E162" s="134"/>
      <c r="F162" s="48"/>
      <c r="G162" s="134">
        <f>G161*0.2</f>
        <v>191.60000000000002</v>
      </c>
      <c r="H162" s="58"/>
      <c r="I162" s="58"/>
    </row>
    <row r="163" spans="1:9" x14ac:dyDescent="0.3">
      <c r="A163" s="4"/>
      <c r="B163" s="50"/>
      <c r="C163" s="120"/>
      <c r="D163" s="116" t="s">
        <v>212</v>
      </c>
      <c r="E163" s="134"/>
      <c r="F163" s="48"/>
      <c r="G163" s="163">
        <f>SUM(G161:G162)</f>
        <v>1149.5999999999999</v>
      </c>
      <c r="H163" s="58"/>
      <c r="I163" s="58">
        <f>G163/10.76</f>
        <v>106.84014869888475</v>
      </c>
    </row>
    <row r="164" spans="1:9" x14ac:dyDescent="0.3">
      <c r="A164" s="4"/>
      <c r="B164" s="50"/>
      <c r="C164" s="120"/>
      <c r="D164" s="116"/>
      <c r="E164" s="134"/>
      <c r="F164" s="48"/>
      <c r="G164" s="163"/>
      <c r="H164" s="58"/>
      <c r="I164" s="58"/>
    </row>
    <row r="165" spans="1:9" x14ac:dyDescent="0.3">
      <c r="A165" s="4">
        <v>20</v>
      </c>
      <c r="B165" s="116">
        <v>1</v>
      </c>
      <c r="C165" s="117" t="s">
        <v>98</v>
      </c>
      <c r="D165" s="161" t="s">
        <v>211</v>
      </c>
      <c r="E165" s="48"/>
      <c r="F165" s="48"/>
      <c r="G165" s="134"/>
      <c r="H165" s="58"/>
      <c r="I165" s="58"/>
    </row>
    <row r="166" spans="1:9" x14ac:dyDescent="0.3">
      <c r="A166" s="4"/>
      <c r="B166" s="124">
        <v>1000</v>
      </c>
      <c r="C166" s="120" t="s">
        <v>150</v>
      </c>
      <c r="D166" s="45" t="s">
        <v>210</v>
      </c>
      <c r="E166" s="134">
        <f>LEAD!H8</f>
        <v>58000</v>
      </c>
      <c r="F166" s="48" t="s">
        <v>98</v>
      </c>
      <c r="G166" s="134">
        <f>B166*E166/1000</f>
        <v>58000</v>
      </c>
      <c r="H166" s="58"/>
      <c r="I166" s="58"/>
    </row>
    <row r="167" spans="1:9" x14ac:dyDescent="0.3">
      <c r="A167" s="4"/>
      <c r="B167" s="50">
        <v>10</v>
      </c>
      <c r="C167" s="120" t="s">
        <v>150</v>
      </c>
      <c r="D167" s="45" t="s">
        <v>209</v>
      </c>
      <c r="E167" s="134">
        <v>56.35</v>
      </c>
      <c r="F167" s="48" t="s">
        <v>150</v>
      </c>
      <c r="G167" s="134">
        <f>B167*E167</f>
        <v>563.5</v>
      </c>
      <c r="H167" s="58"/>
      <c r="I167" s="58"/>
    </row>
    <row r="168" spans="1:9" x14ac:dyDescent="0.3">
      <c r="A168" s="4"/>
      <c r="B168" s="50">
        <v>35</v>
      </c>
      <c r="C168" s="120" t="s">
        <v>48</v>
      </c>
      <c r="D168" s="45" t="s">
        <v>208</v>
      </c>
      <c r="E168" s="134">
        <f>LEAD!L11</f>
        <v>866</v>
      </c>
      <c r="F168" s="48" t="s">
        <v>148</v>
      </c>
      <c r="G168" s="134">
        <f>B168*E168</f>
        <v>30310</v>
      </c>
      <c r="H168" s="58"/>
      <c r="I168" s="58"/>
    </row>
    <row r="169" spans="1:9" x14ac:dyDescent="0.3">
      <c r="A169" s="4"/>
      <c r="B169" s="124"/>
      <c r="C169" s="120"/>
      <c r="D169" s="130" t="s">
        <v>207</v>
      </c>
      <c r="E169" s="48"/>
      <c r="F169" s="48"/>
      <c r="G169" s="163">
        <f>SUM(G166:G168)</f>
        <v>88873.5</v>
      </c>
      <c r="H169" s="58"/>
      <c r="I169" s="58"/>
    </row>
    <row r="170" spans="1:9" x14ac:dyDescent="0.3">
      <c r="A170" s="4"/>
      <c r="B170" s="124"/>
      <c r="C170" s="120"/>
      <c r="D170" s="131" t="s">
        <v>206</v>
      </c>
      <c r="E170" s="48"/>
      <c r="F170" s="48"/>
      <c r="G170" s="163">
        <f>ROUND((G169/10),1)</f>
        <v>8887.4</v>
      </c>
      <c r="H170" s="58"/>
      <c r="I170" s="58"/>
    </row>
    <row r="171" spans="1:9" x14ac:dyDescent="0.3">
      <c r="A171" s="4"/>
      <c r="B171" s="2"/>
      <c r="C171" s="2"/>
      <c r="D171" s="2"/>
      <c r="E171" s="4"/>
      <c r="F171" s="4"/>
      <c r="G171" s="4"/>
      <c r="H171" s="58"/>
      <c r="I171" s="58"/>
    </row>
    <row r="172" spans="1:9" ht="86.4" x14ac:dyDescent="0.3">
      <c r="A172" s="4">
        <v>21</v>
      </c>
      <c r="B172" s="4"/>
      <c r="C172" s="4" t="s">
        <v>173</v>
      </c>
      <c r="D172" s="8" t="s">
        <v>192</v>
      </c>
      <c r="E172" s="4">
        <v>680</v>
      </c>
      <c r="F172" s="4" t="s">
        <v>310</v>
      </c>
      <c r="G172" s="4"/>
      <c r="H172" s="58"/>
      <c r="I172" s="58"/>
    </row>
    <row r="173" spans="1:9" x14ac:dyDescent="0.3">
      <c r="A173" s="4"/>
      <c r="B173" s="2"/>
      <c r="C173" s="2"/>
      <c r="D173" s="2"/>
      <c r="E173" s="4"/>
      <c r="F173" s="4"/>
      <c r="G173" s="4"/>
      <c r="H173" s="58"/>
      <c r="I173" s="58"/>
    </row>
    <row r="174" spans="1:9" ht="43.2" x14ac:dyDescent="0.3">
      <c r="A174" s="4">
        <v>22</v>
      </c>
      <c r="B174" s="2"/>
      <c r="C174" s="4" t="s">
        <v>173</v>
      </c>
      <c r="D174" s="8" t="s">
        <v>309</v>
      </c>
      <c r="E174" s="4">
        <v>18000</v>
      </c>
      <c r="F174" s="4" t="s">
        <v>311</v>
      </c>
      <c r="G174" s="4"/>
      <c r="H174" s="58"/>
      <c r="I174" s="58"/>
    </row>
    <row r="175" spans="1:9" x14ac:dyDescent="0.3">
      <c r="H175" s="71"/>
      <c r="I175" s="71"/>
    </row>
    <row r="176" spans="1:9" ht="30" customHeight="1" x14ac:dyDescent="0.3">
      <c r="A176" s="278" t="s">
        <v>312</v>
      </c>
      <c r="B176" s="279"/>
      <c r="C176" s="279"/>
      <c r="D176" s="279"/>
      <c r="E176" s="279"/>
      <c r="F176" s="279"/>
      <c r="G176" s="279"/>
      <c r="H176" s="279"/>
      <c r="I176" s="279"/>
    </row>
    <row r="177" spans="8:9" x14ac:dyDescent="0.3">
      <c r="H177" s="71"/>
      <c r="I177" s="71"/>
    </row>
    <row r="178" spans="8:9" x14ac:dyDescent="0.3">
      <c r="H178" s="71"/>
      <c r="I178" s="71"/>
    </row>
    <row r="179" spans="8:9" x14ac:dyDescent="0.3">
      <c r="H179" s="71"/>
      <c r="I179" s="71"/>
    </row>
    <row r="180" spans="8:9" x14ac:dyDescent="0.3">
      <c r="H180" s="71"/>
      <c r="I180" s="71"/>
    </row>
    <row r="181" spans="8:9" x14ac:dyDescent="0.3">
      <c r="H181" s="71"/>
      <c r="I181" s="71"/>
    </row>
    <row r="182" spans="8:9" x14ac:dyDescent="0.3">
      <c r="H182" s="71"/>
      <c r="I182" s="71"/>
    </row>
    <row r="183" spans="8:9" x14ac:dyDescent="0.3">
      <c r="H183" s="71"/>
      <c r="I183" s="71"/>
    </row>
    <row r="184" spans="8:9" x14ac:dyDescent="0.3">
      <c r="H184" s="71"/>
      <c r="I184" s="71"/>
    </row>
    <row r="185" spans="8:9" x14ac:dyDescent="0.3">
      <c r="H185" s="71"/>
      <c r="I185" s="71"/>
    </row>
    <row r="186" spans="8:9" x14ac:dyDescent="0.3">
      <c r="H186" s="71"/>
      <c r="I186" s="71"/>
    </row>
    <row r="187" spans="8:9" x14ac:dyDescent="0.3">
      <c r="H187" s="71"/>
      <c r="I187" s="71"/>
    </row>
    <row r="188" spans="8:9" x14ac:dyDescent="0.3">
      <c r="H188" s="71"/>
      <c r="I188" s="71"/>
    </row>
    <row r="189" spans="8:9" x14ac:dyDescent="0.3">
      <c r="H189" s="71"/>
      <c r="I189" s="71"/>
    </row>
    <row r="190" spans="8:9" x14ac:dyDescent="0.3">
      <c r="H190" s="71"/>
      <c r="I190" s="71"/>
    </row>
    <row r="191" spans="8:9" x14ac:dyDescent="0.3">
      <c r="H191" s="71"/>
      <c r="I191" s="71"/>
    </row>
    <row r="192" spans="8:9" x14ac:dyDescent="0.3">
      <c r="H192" s="71"/>
      <c r="I192" s="71"/>
    </row>
    <row r="193" spans="8:9" x14ac:dyDescent="0.3">
      <c r="H193" s="71"/>
      <c r="I193" s="71"/>
    </row>
    <row r="194" spans="8:9" x14ac:dyDescent="0.3">
      <c r="H194" s="71"/>
      <c r="I194" s="71"/>
    </row>
    <row r="195" spans="8:9" x14ac:dyDescent="0.3">
      <c r="H195" s="71"/>
      <c r="I195" s="71"/>
    </row>
    <row r="196" spans="8:9" x14ac:dyDescent="0.3">
      <c r="H196" s="71"/>
      <c r="I196" s="71"/>
    </row>
    <row r="197" spans="8:9" x14ac:dyDescent="0.3">
      <c r="H197" s="71"/>
      <c r="I197" s="71"/>
    </row>
    <row r="198" spans="8:9" x14ac:dyDescent="0.3">
      <c r="H198" s="71"/>
      <c r="I198" s="71"/>
    </row>
    <row r="199" spans="8:9" x14ac:dyDescent="0.3">
      <c r="H199" s="71"/>
      <c r="I199" s="71"/>
    </row>
    <row r="200" spans="8:9" x14ac:dyDescent="0.3">
      <c r="H200" s="71"/>
      <c r="I200" s="71"/>
    </row>
    <row r="201" spans="8:9" x14ac:dyDescent="0.3">
      <c r="H201" s="71"/>
      <c r="I201" s="71"/>
    </row>
    <row r="202" spans="8:9" x14ac:dyDescent="0.3">
      <c r="H202" s="71"/>
      <c r="I202" s="71"/>
    </row>
    <row r="203" spans="8:9" x14ac:dyDescent="0.3">
      <c r="H203" s="71"/>
      <c r="I203" s="71"/>
    </row>
    <row r="204" spans="8:9" x14ac:dyDescent="0.3">
      <c r="H204" s="71"/>
      <c r="I204" s="71"/>
    </row>
    <row r="205" spans="8:9" x14ac:dyDescent="0.3">
      <c r="H205" s="71"/>
      <c r="I205" s="71"/>
    </row>
    <row r="206" spans="8:9" x14ac:dyDescent="0.3">
      <c r="H206" s="71"/>
      <c r="I206" s="71"/>
    </row>
    <row r="207" spans="8:9" x14ac:dyDescent="0.3">
      <c r="H207" s="71"/>
      <c r="I207" s="71"/>
    </row>
    <row r="208" spans="8:9" x14ac:dyDescent="0.3">
      <c r="H208" s="71"/>
      <c r="I208" s="71"/>
    </row>
    <row r="209" spans="8:9" x14ac:dyDescent="0.3">
      <c r="H209" s="71"/>
      <c r="I209" s="71"/>
    </row>
    <row r="210" spans="8:9" x14ac:dyDescent="0.3">
      <c r="H210" s="71"/>
      <c r="I210" s="71"/>
    </row>
    <row r="211" spans="8:9" x14ac:dyDescent="0.3">
      <c r="H211" s="71"/>
      <c r="I211" s="71"/>
    </row>
    <row r="212" spans="8:9" x14ac:dyDescent="0.3">
      <c r="H212" s="71"/>
      <c r="I212" s="71"/>
    </row>
    <row r="213" spans="8:9" x14ac:dyDescent="0.3">
      <c r="H213" s="71"/>
      <c r="I213" s="71"/>
    </row>
    <row r="214" spans="8:9" x14ac:dyDescent="0.3">
      <c r="H214" s="71"/>
      <c r="I214" s="71"/>
    </row>
    <row r="215" spans="8:9" x14ac:dyDescent="0.3">
      <c r="H215" s="71"/>
      <c r="I215" s="71"/>
    </row>
    <row r="216" spans="8:9" x14ac:dyDescent="0.3">
      <c r="H216" s="71"/>
      <c r="I216" s="71"/>
    </row>
    <row r="217" spans="8:9" x14ac:dyDescent="0.3">
      <c r="H217" s="71"/>
      <c r="I217" s="71"/>
    </row>
    <row r="218" spans="8:9" x14ac:dyDescent="0.3">
      <c r="H218" s="71"/>
      <c r="I218" s="71"/>
    </row>
    <row r="219" spans="8:9" x14ac:dyDescent="0.3">
      <c r="H219" s="71"/>
      <c r="I219" s="71"/>
    </row>
    <row r="220" spans="8:9" x14ac:dyDescent="0.3">
      <c r="H220" s="71"/>
      <c r="I220" s="71"/>
    </row>
    <row r="221" spans="8:9" x14ac:dyDescent="0.3">
      <c r="H221" s="71"/>
      <c r="I221" s="71"/>
    </row>
    <row r="222" spans="8:9" x14ac:dyDescent="0.3">
      <c r="H222" s="71"/>
      <c r="I222" s="71"/>
    </row>
    <row r="223" spans="8:9" x14ac:dyDescent="0.3">
      <c r="H223" s="71"/>
      <c r="I223" s="71"/>
    </row>
    <row r="224" spans="8:9" x14ac:dyDescent="0.3">
      <c r="H224" s="71"/>
      <c r="I224" s="71"/>
    </row>
    <row r="225" spans="8:9" x14ac:dyDescent="0.3">
      <c r="H225" s="71"/>
      <c r="I225" s="71"/>
    </row>
    <row r="226" spans="8:9" x14ac:dyDescent="0.3">
      <c r="H226" s="71"/>
      <c r="I226" s="71"/>
    </row>
    <row r="227" spans="8:9" x14ac:dyDescent="0.3">
      <c r="H227" s="71"/>
      <c r="I227" s="71"/>
    </row>
    <row r="228" spans="8:9" x14ac:dyDescent="0.3">
      <c r="H228" s="71"/>
      <c r="I228" s="71"/>
    </row>
    <row r="229" spans="8:9" x14ac:dyDescent="0.3">
      <c r="H229" s="71"/>
      <c r="I229" s="71"/>
    </row>
    <row r="230" spans="8:9" x14ac:dyDescent="0.3">
      <c r="H230" s="71"/>
      <c r="I230" s="71"/>
    </row>
    <row r="231" spans="8:9" x14ac:dyDescent="0.3">
      <c r="H231" s="71"/>
      <c r="I231" s="71"/>
    </row>
    <row r="232" spans="8:9" x14ac:dyDescent="0.3">
      <c r="H232" s="71"/>
      <c r="I232" s="71"/>
    </row>
    <row r="233" spans="8:9" x14ac:dyDescent="0.3">
      <c r="H233" s="71"/>
      <c r="I233" s="71"/>
    </row>
    <row r="234" spans="8:9" x14ac:dyDescent="0.3">
      <c r="H234" s="71"/>
      <c r="I234" s="71"/>
    </row>
    <row r="235" spans="8:9" x14ac:dyDescent="0.3">
      <c r="H235" s="71"/>
      <c r="I235" s="71"/>
    </row>
    <row r="236" spans="8:9" x14ac:dyDescent="0.3">
      <c r="H236" s="71"/>
      <c r="I236" s="71"/>
    </row>
    <row r="237" spans="8:9" x14ac:dyDescent="0.3">
      <c r="H237" s="71"/>
      <c r="I237" s="71"/>
    </row>
    <row r="238" spans="8:9" x14ac:dyDescent="0.3">
      <c r="H238" s="71"/>
      <c r="I238" s="71"/>
    </row>
    <row r="239" spans="8:9" x14ac:dyDescent="0.3">
      <c r="H239" s="71"/>
      <c r="I239" s="71"/>
    </row>
    <row r="240" spans="8:9" x14ac:dyDescent="0.3">
      <c r="H240" s="71"/>
      <c r="I240" s="71"/>
    </row>
    <row r="241" spans="8:9" x14ac:dyDescent="0.3">
      <c r="H241" s="71"/>
      <c r="I241" s="71"/>
    </row>
    <row r="242" spans="8:9" x14ac:dyDescent="0.3">
      <c r="H242" s="71"/>
      <c r="I242" s="71"/>
    </row>
    <row r="243" spans="8:9" x14ac:dyDescent="0.3">
      <c r="H243" s="71"/>
      <c r="I243" s="71"/>
    </row>
    <row r="244" spans="8:9" x14ac:dyDescent="0.3">
      <c r="H244" s="71"/>
      <c r="I244" s="71"/>
    </row>
    <row r="245" spans="8:9" x14ac:dyDescent="0.3">
      <c r="H245" s="71"/>
      <c r="I245" s="71"/>
    </row>
    <row r="246" spans="8:9" x14ac:dyDescent="0.3">
      <c r="H246" s="71"/>
      <c r="I246" s="71"/>
    </row>
    <row r="247" spans="8:9" x14ac:dyDescent="0.3">
      <c r="H247" s="71"/>
      <c r="I247" s="71"/>
    </row>
    <row r="248" spans="8:9" x14ac:dyDescent="0.3">
      <c r="H248" s="71"/>
      <c r="I248" s="71"/>
    </row>
    <row r="249" spans="8:9" x14ac:dyDescent="0.3">
      <c r="H249" s="71"/>
      <c r="I249" s="71"/>
    </row>
    <row r="250" spans="8:9" x14ac:dyDescent="0.3">
      <c r="H250" s="71"/>
      <c r="I250" s="71"/>
    </row>
    <row r="251" spans="8:9" x14ac:dyDescent="0.3">
      <c r="H251" s="71"/>
      <c r="I251" s="71"/>
    </row>
    <row r="252" spans="8:9" x14ac:dyDescent="0.3">
      <c r="H252" s="71"/>
      <c r="I252" s="71"/>
    </row>
    <row r="253" spans="8:9" x14ac:dyDescent="0.3">
      <c r="H253" s="71"/>
      <c r="I253" s="71"/>
    </row>
    <row r="254" spans="8:9" x14ac:dyDescent="0.3">
      <c r="H254" s="71"/>
      <c r="I254" s="71"/>
    </row>
    <row r="255" spans="8:9" x14ac:dyDescent="0.3">
      <c r="H255" s="71"/>
      <c r="I255" s="71"/>
    </row>
    <row r="256" spans="8:9" x14ac:dyDescent="0.3">
      <c r="H256" s="71"/>
      <c r="I256" s="71"/>
    </row>
    <row r="257" spans="8:9" x14ac:dyDescent="0.3">
      <c r="H257" s="71"/>
      <c r="I257" s="71"/>
    </row>
    <row r="258" spans="8:9" x14ac:dyDescent="0.3">
      <c r="H258" s="71"/>
      <c r="I258" s="71"/>
    </row>
    <row r="259" spans="8:9" x14ac:dyDescent="0.3">
      <c r="H259" s="71"/>
      <c r="I259" s="71"/>
    </row>
    <row r="260" spans="8:9" x14ac:dyDescent="0.3">
      <c r="H260" s="71"/>
      <c r="I260" s="71"/>
    </row>
    <row r="261" spans="8:9" x14ac:dyDescent="0.3">
      <c r="H261" s="71"/>
      <c r="I261" s="71"/>
    </row>
  </sheetData>
  <mergeCells count="9">
    <mergeCell ref="A1:I2"/>
    <mergeCell ref="A4:I5"/>
    <mergeCell ref="D57:F57"/>
    <mergeCell ref="D66:G66"/>
    <mergeCell ref="A176:I176"/>
    <mergeCell ref="D94:F94"/>
    <mergeCell ref="D107:F107"/>
    <mergeCell ref="B118:C118"/>
    <mergeCell ref="D145:F145"/>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7E262-04FC-4B46-BD85-4A58F8F62176}">
  <dimension ref="A1:R75"/>
  <sheetViews>
    <sheetView view="pageBreakPreview" topLeftCell="A4" zoomScale="85" zoomScaleNormal="100" zoomScaleSheetLayoutView="85" workbookViewId="0">
      <selection activeCell="E12" sqref="E12"/>
    </sheetView>
  </sheetViews>
  <sheetFormatPr defaultRowHeight="14.4" x14ac:dyDescent="0.3"/>
  <cols>
    <col min="1" max="1" width="5.44140625" style="180" bestFit="1" customWidth="1"/>
    <col min="2" max="2" width="11.88671875" style="180" customWidth="1"/>
    <col min="3" max="3" width="6.77734375" style="180" bestFit="1" customWidth="1"/>
    <col min="4" max="4" width="47.109375" style="180" bestFit="1" customWidth="1"/>
    <col min="5" max="5" width="10.21875" style="180" bestFit="1" customWidth="1"/>
    <col min="6" max="6" width="8.88671875" style="180" bestFit="1" customWidth="1"/>
    <col min="7" max="7" width="13.6640625" style="180" customWidth="1"/>
    <col min="8" max="8" width="9" style="180" bestFit="1" customWidth="1"/>
    <col min="9" max="9" width="12.33203125" style="180" bestFit="1" customWidth="1"/>
    <col min="10" max="12" width="8.88671875" style="180"/>
    <col min="13" max="13" width="5.33203125" style="180" bestFit="1" customWidth="1"/>
    <col min="14" max="14" width="11.5546875" style="180" bestFit="1" customWidth="1"/>
    <col min="15" max="15" width="6.88671875" style="180" customWidth="1"/>
    <col min="16" max="16" width="6.77734375" style="180" customWidth="1"/>
    <col min="17" max="17" width="11.5546875" style="180" bestFit="1" customWidth="1"/>
    <col min="18" max="18" width="12.88671875" style="180" customWidth="1"/>
    <col min="19" max="16384" width="8.88671875" style="180"/>
  </cols>
  <sheetData>
    <row r="1" spans="1:18" ht="14.4" customHeight="1" x14ac:dyDescent="0.3">
      <c r="A1" s="290" t="s">
        <v>318</v>
      </c>
      <c r="B1" s="290"/>
      <c r="C1" s="290"/>
      <c r="D1" s="290"/>
      <c r="E1" s="290"/>
      <c r="F1" s="290"/>
      <c r="G1" s="290"/>
      <c r="H1" s="234"/>
      <c r="I1" s="234"/>
    </row>
    <row r="2" spans="1:18" ht="21.6" customHeight="1" x14ac:dyDescent="0.3">
      <c r="A2" s="290"/>
      <c r="B2" s="290"/>
      <c r="C2" s="290"/>
      <c r="D2" s="290"/>
      <c r="E2" s="290"/>
      <c r="F2" s="290"/>
      <c r="G2" s="290"/>
      <c r="H2" s="234"/>
      <c r="I2" s="234"/>
    </row>
    <row r="3" spans="1:18" x14ac:dyDescent="0.3">
      <c r="A3" s="14"/>
      <c r="E3" s="14"/>
      <c r="F3" s="14"/>
      <c r="G3" s="14"/>
      <c r="H3" s="14"/>
      <c r="I3" s="14"/>
    </row>
    <row r="4" spans="1:18" ht="14.4" customHeight="1" x14ac:dyDescent="0.3">
      <c r="A4" s="275" t="s">
        <v>145</v>
      </c>
      <c r="B4" s="275"/>
      <c r="C4" s="275"/>
      <c r="D4" s="275"/>
      <c r="E4" s="275"/>
      <c r="F4" s="275"/>
      <c r="G4" s="275"/>
      <c r="H4" s="179"/>
      <c r="I4" s="179"/>
    </row>
    <row r="5" spans="1:18" x14ac:dyDescent="0.3">
      <c r="A5" s="275"/>
      <c r="B5" s="275"/>
      <c r="C5" s="275"/>
      <c r="D5" s="275"/>
      <c r="E5" s="275"/>
      <c r="F5" s="275"/>
      <c r="G5" s="275"/>
      <c r="H5" s="179"/>
      <c r="I5" s="179"/>
    </row>
    <row r="7" spans="1:18" x14ac:dyDescent="0.3">
      <c r="A7" s="33" t="s">
        <v>78</v>
      </c>
      <c r="B7" s="33" t="s">
        <v>249</v>
      </c>
      <c r="C7" s="33" t="s">
        <v>79</v>
      </c>
      <c r="D7" s="33" t="s">
        <v>250</v>
      </c>
      <c r="E7" s="33" t="s">
        <v>41</v>
      </c>
      <c r="F7" s="33" t="s">
        <v>80</v>
      </c>
      <c r="G7" s="223" t="s">
        <v>42</v>
      </c>
      <c r="H7" s="224"/>
      <c r="I7" s="224"/>
    </row>
    <row r="9" spans="1:18" ht="67.8" customHeight="1" x14ac:dyDescent="0.3">
      <c r="A9" s="5">
        <v>1</v>
      </c>
      <c r="B9" s="182">
        <v>2.83</v>
      </c>
      <c r="C9" s="227" t="s">
        <v>321</v>
      </c>
      <c r="D9" s="277" t="s">
        <v>364</v>
      </c>
      <c r="E9" s="277"/>
      <c r="F9" s="277"/>
      <c r="G9" s="277"/>
      <c r="H9" s="225"/>
      <c r="M9" s="181">
        <v>2.83</v>
      </c>
      <c r="N9" s="182" t="s">
        <v>321</v>
      </c>
    </row>
    <row r="10" spans="1:18" x14ac:dyDescent="0.3">
      <c r="A10" s="5"/>
      <c r="B10" s="214"/>
      <c r="C10" s="228"/>
      <c r="D10" s="137" t="s">
        <v>255</v>
      </c>
      <c r="E10" s="184"/>
      <c r="F10" s="185"/>
      <c r="G10" s="186"/>
      <c r="H10" s="225"/>
    </row>
    <row r="11" spans="1:18" ht="52.8" customHeight="1" x14ac:dyDescent="0.3">
      <c r="A11" s="5"/>
      <c r="B11" s="195">
        <v>315</v>
      </c>
      <c r="C11" s="229" t="s">
        <v>174</v>
      </c>
      <c r="D11" s="188" t="s">
        <v>362</v>
      </c>
      <c r="E11" s="186">
        <v>28</v>
      </c>
      <c r="F11" s="189" t="s">
        <v>324</v>
      </c>
      <c r="G11" s="186">
        <f>E11*B11</f>
        <v>8820</v>
      </c>
      <c r="H11" s="225"/>
      <c r="M11" s="291" t="s">
        <v>325</v>
      </c>
      <c r="N11" s="291"/>
      <c r="O11" s="180">
        <v>0.32500000000000001</v>
      </c>
      <c r="P11" s="180">
        <v>0.17499999999999999</v>
      </c>
      <c r="Q11" s="180">
        <v>0.22500000000000001</v>
      </c>
      <c r="R11" s="197">
        <f>O11*P11*Q11</f>
        <v>1.2796874999999999E-2</v>
      </c>
    </row>
    <row r="12" spans="1:18" x14ac:dyDescent="0.3">
      <c r="A12" s="5"/>
      <c r="B12" s="190">
        <f>R15</f>
        <v>1.196015625</v>
      </c>
      <c r="C12" s="229" t="s">
        <v>172</v>
      </c>
      <c r="D12" s="191" t="s">
        <v>258</v>
      </c>
      <c r="E12" s="186">
        <f>G23</f>
        <v>4458.8999999999996</v>
      </c>
      <c r="F12" s="187" t="s">
        <v>172</v>
      </c>
      <c r="G12" s="186">
        <f>+E12*B12</f>
        <v>5332.9140703124995</v>
      </c>
      <c r="H12" s="225"/>
      <c r="M12" s="285" t="s">
        <v>326</v>
      </c>
      <c r="N12" s="285"/>
      <c r="O12" s="180">
        <v>0.3</v>
      </c>
      <c r="P12" s="180">
        <v>0.15</v>
      </c>
      <c r="Q12" s="180">
        <v>0.2</v>
      </c>
      <c r="R12" s="180">
        <f>O12*P12*Q12</f>
        <v>8.9999999999999993E-3</v>
      </c>
    </row>
    <row r="13" spans="1:18" x14ac:dyDescent="0.3">
      <c r="A13" s="5"/>
      <c r="B13" s="192">
        <v>1</v>
      </c>
      <c r="C13" s="229" t="s">
        <v>174</v>
      </c>
      <c r="D13" s="188" t="s">
        <v>178</v>
      </c>
      <c r="E13" s="186">
        <v>999</v>
      </c>
      <c r="F13" s="187" t="s">
        <v>148</v>
      </c>
      <c r="G13" s="186">
        <f>+E13*B13</f>
        <v>999</v>
      </c>
      <c r="H13" s="225"/>
      <c r="M13" s="285"/>
      <c r="N13" s="285"/>
    </row>
    <row r="14" spans="1:18" x14ac:dyDescent="0.3">
      <c r="A14" s="5"/>
      <c r="B14" s="192">
        <v>3</v>
      </c>
      <c r="C14" s="229" t="s">
        <v>174</v>
      </c>
      <c r="D14" s="191" t="s">
        <v>170</v>
      </c>
      <c r="E14" s="186">
        <v>932</v>
      </c>
      <c r="F14" s="187" t="s">
        <v>148</v>
      </c>
      <c r="G14" s="186">
        <f>+E14*B14</f>
        <v>2796</v>
      </c>
      <c r="H14" s="225"/>
      <c r="M14" s="285" t="s">
        <v>327</v>
      </c>
      <c r="N14" s="285"/>
      <c r="O14" s="285"/>
      <c r="P14" s="285"/>
      <c r="Q14" s="285"/>
      <c r="R14" s="197">
        <f>R11-R12</f>
        <v>3.7968749999999999E-3</v>
      </c>
    </row>
    <row r="15" spans="1:18" x14ac:dyDescent="0.3">
      <c r="A15" s="5"/>
      <c r="B15" s="192">
        <v>2</v>
      </c>
      <c r="C15" s="229" t="s">
        <v>174</v>
      </c>
      <c r="D15" s="188" t="s">
        <v>165</v>
      </c>
      <c r="E15" s="186">
        <v>651</v>
      </c>
      <c r="F15" s="187" t="s">
        <v>148</v>
      </c>
      <c r="G15" s="186">
        <f>+E15*B15</f>
        <v>1302</v>
      </c>
      <c r="H15" s="225"/>
      <c r="M15" s="285" t="s">
        <v>328</v>
      </c>
      <c r="N15" s="285"/>
      <c r="O15" s="285"/>
      <c r="P15" s="285"/>
      <c r="Q15" s="285"/>
      <c r="R15" s="196">
        <f>R14*315</f>
        <v>1.196015625</v>
      </c>
    </row>
    <row r="16" spans="1:18" x14ac:dyDescent="0.3">
      <c r="A16" s="5"/>
      <c r="B16" s="192">
        <v>6</v>
      </c>
      <c r="C16" s="229" t="s">
        <v>174</v>
      </c>
      <c r="D16" s="191" t="s">
        <v>177</v>
      </c>
      <c r="E16" s="186">
        <v>534</v>
      </c>
      <c r="F16" s="187" t="s">
        <v>148</v>
      </c>
      <c r="G16" s="186">
        <f>+E16*B16</f>
        <v>3204</v>
      </c>
      <c r="H16" s="225"/>
    </row>
    <row r="17" spans="1:18" x14ac:dyDescent="0.3">
      <c r="A17" s="5"/>
      <c r="B17" s="183"/>
      <c r="C17" s="228"/>
      <c r="D17" s="147" t="s">
        <v>259</v>
      </c>
      <c r="E17" s="143"/>
      <c r="F17" s="141"/>
      <c r="G17" s="143">
        <f>SUM(G11:G16)</f>
        <v>22453.914070312501</v>
      </c>
      <c r="H17" s="225"/>
    </row>
    <row r="18" spans="1:18" x14ac:dyDescent="0.3">
      <c r="A18" s="5"/>
      <c r="B18" s="183"/>
      <c r="C18" s="228"/>
      <c r="D18" s="148" t="s">
        <v>179</v>
      </c>
      <c r="E18" s="186"/>
      <c r="F18" s="187"/>
      <c r="G18" s="186">
        <f>G17/2.83168</f>
        <v>7929.537966971021</v>
      </c>
      <c r="H18" s="225"/>
      <c r="I18" s="226"/>
    </row>
    <row r="19" spans="1:18" x14ac:dyDescent="0.3">
      <c r="A19" s="5"/>
      <c r="B19" s="193"/>
      <c r="C19" s="230"/>
      <c r="D19" s="129" t="s">
        <v>238</v>
      </c>
      <c r="E19" s="162"/>
      <c r="F19" s="162"/>
      <c r="G19" s="155"/>
      <c r="H19" s="225"/>
      <c r="O19" s="243">
        <v>21</v>
      </c>
      <c r="P19" s="243" t="s">
        <v>160</v>
      </c>
    </row>
    <row r="20" spans="1:18" x14ac:dyDescent="0.3">
      <c r="A20" s="5"/>
      <c r="B20" s="193">
        <f>1440/6</f>
        <v>240</v>
      </c>
      <c r="C20" s="230" t="s">
        <v>150</v>
      </c>
      <c r="D20" s="157" t="s">
        <v>12</v>
      </c>
      <c r="E20" s="155">
        <f>380*20</f>
        <v>7600</v>
      </c>
      <c r="F20" s="162" t="s">
        <v>98</v>
      </c>
      <c r="G20" s="155">
        <f>ROUND((B20*E20/1000),2)</f>
        <v>1824</v>
      </c>
      <c r="H20" s="225"/>
      <c r="I20" s="180" t="s">
        <v>410</v>
      </c>
      <c r="M20" s="285" t="s">
        <v>377</v>
      </c>
      <c r="N20" s="285"/>
      <c r="Q20" s="226">
        <f>B20*R15</f>
        <v>287.04374999999999</v>
      </c>
      <c r="R20" s="180" t="s">
        <v>376</v>
      </c>
    </row>
    <row r="21" spans="1:18" x14ac:dyDescent="0.3">
      <c r="A21" s="5"/>
      <c r="B21" s="193">
        <v>1</v>
      </c>
      <c r="C21" s="230" t="s">
        <v>102</v>
      </c>
      <c r="D21" s="157" t="s">
        <v>169</v>
      </c>
      <c r="E21" s="155">
        <v>2518.9</v>
      </c>
      <c r="F21" s="162" t="s">
        <v>102</v>
      </c>
      <c r="G21" s="155">
        <f>ROUND((B21*E21),2)</f>
        <v>2518.9</v>
      </c>
      <c r="H21" s="225"/>
      <c r="I21" s="180">
        <f>E21/35.31</f>
        <v>71.336731804021525</v>
      </c>
      <c r="M21" s="285" t="s">
        <v>378</v>
      </c>
      <c r="N21" s="285"/>
      <c r="Q21" s="226">
        <f>B21*R15</f>
        <v>1.196015625</v>
      </c>
      <c r="R21" s="180" t="s">
        <v>160</v>
      </c>
    </row>
    <row r="22" spans="1:18" x14ac:dyDescent="0.3">
      <c r="A22" s="5"/>
      <c r="B22" s="193">
        <v>1</v>
      </c>
      <c r="C22" s="230" t="s">
        <v>102</v>
      </c>
      <c r="D22" s="157" t="s">
        <v>235</v>
      </c>
      <c r="E22" s="155">
        <v>116</v>
      </c>
      <c r="F22" s="162" t="s">
        <v>102</v>
      </c>
      <c r="G22" s="155">
        <f>ROUND((B22*E22),2)</f>
        <v>116</v>
      </c>
      <c r="H22" s="225"/>
      <c r="M22" s="285" t="s">
        <v>379</v>
      </c>
      <c r="N22" s="285"/>
      <c r="Q22" s="226">
        <f>(B11/2.83)*O19</f>
        <v>2337.4558303886924</v>
      </c>
      <c r="R22" s="180" t="s">
        <v>31</v>
      </c>
    </row>
    <row r="23" spans="1:18" x14ac:dyDescent="0.3">
      <c r="A23" s="5"/>
      <c r="B23" s="193"/>
      <c r="C23" s="230"/>
      <c r="D23" s="194" t="s">
        <v>164</v>
      </c>
      <c r="E23" s="162"/>
      <c r="F23" s="162"/>
      <c r="G23" s="164">
        <f>SUM(G20:G22)</f>
        <v>4458.8999999999996</v>
      </c>
      <c r="H23" s="225"/>
    </row>
    <row r="24" spans="1:18" x14ac:dyDescent="0.3">
      <c r="D24" s="233"/>
      <c r="E24" s="233"/>
      <c r="F24" s="233"/>
      <c r="G24" s="233"/>
    </row>
    <row r="25" spans="1:18" x14ac:dyDescent="0.3">
      <c r="A25" s="4">
        <v>2</v>
      </c>
      <c r="B25" s="116">
        <v>10</v>
      </c>
      <c r="C25" s="231" t="s">
        <v>149</v>
      </c>
      <c r="D25" s="149" t="s">
        <v>261</v>
      </c>
      <c r="E25" s="127"/>
      <c r="F25" s="48"/>
      <c r="G25" s="134"/>
    </row>
    <row r="26" spans="1:18" x14ac:dyDescent="0.3">
      <c r="A26" s="4"/>
      <c r="B26" s="124">
        <f>B25*0.012</f>
        <v>0.12</v>
      </c>
      <c r="C26" s="232" t="s">
        <v>102</v>
      </c>
      <c r="D26" s="45" t="s">
        <v>329</v>
      </c>
      <c r="E26" s="134">
        <f>G36</f>
        <v>4823.7000000000007</v>
      </c>
      <c r="F26" s="48" t="s">
        <v>102</v>
      </c>
      <c r="G26" s="134">
        <f>ROUND((B26*E26),2)</f>
        <v>578.84</v>
      </c>
      <c r="O26" s="243">
        <v>280</v>
      </c>
      <c r="P26" s="243" t="s">
        <v>35</v>
      </c>
      <c r="Q26" s="243">
        <f>O26*0.012</f>
        <v>3.36</v>
      </c>
      <c r="R26" s="243" t="s">
        <v>160</v>
      </c>
    </row>
    <row r="27" spans="1:18" ht="14.4" customHeight="1" x14ac:dyDescent="0.3">
      <c r="A27" s="4"/>
      <c r="B27" s="50">
        <v>1.1000000000000001</v>
      </c>
      <c r="C27" s="232" t="s">
        <v>48</v>
      </c>
      <c r="D27" s="45" t="s">
        <v>136</v>
      </c>
      <c r="E27" s="134">
        <v>999</v>
      </c>
      <c r="F27" s="48" t="s">
        <v>148</v>
      </c>
      <c r="G27" s="134">
        <f>ROUND((B27*E27),2)</f>
        <v>1098.9000000000001</v>
      </c>
      <c r="M27" s="285" t="s">
        <v>377</v>
      </c>
      <c r="N27" s="285"/>
      <c r="Q27" s="180">
        <f>B33*Q26</f>
        <v>967.68</v>
      </c>
      <c r="R27" s="180" t="s">
        <v>376</v>
      </c>
    </row>
    <row r="28" spans="1:18" x14ac:dyDescent="0.3">
      <c r="A28" s="4"/>
      <c r="B28" s="50">
        <v>0.5</v>
      </c>
      <c r="C28" s="232" t="s">
        <v>48</v>
      </c>
      <c r="D28" s="45" t="s">
        <v>138</v>
      </c>
      <c r="E28" s="134">
        <v>651</v>
      </c>
      <c r="F28" s="48" t="s">
        <v>148</v>
      </c>
      <c r="G28" s="134">
        <f>ROUND((B28*E28),2)</f>
        <v>325.5</v>
      </c>
      <c r="M28" s="285" t="s">
        <v>378</v>
      </c>
      <c r="N28" s="285"/>
      <c r="Q28" s="180">
        <f>B34*Q26</f>
        <v>3.36</v>
      </c>
      <c r="R28" s="180" t="s">
        <v>160</v>
      </c>
    </row>
    <row r="29" spans="1:18" x14ac:dyDescent="0.3">
      <c r="A29" s="4"/>
      <c r="B29" s="50">
        <v>1.1000000000000001</v>
      </c>
      <c r="C29" s="120" t="s">
        <v>48</v>
      </c>
      <c r="D29" s="45" t="s">
        <v>183</v>
      </c>
      <c r="E29" s="134">
        <v>534</v>
      </c>
      <c r="F29" s="48" t="s">
        <v>148</v>
      </c>
      <c r="G29" s="134">
        <f>ROUND((B29*E29),2)</f>
        <v>587.4</v>
      </c>
    </row>
    <row r="30" spans="1:18" x14ac:dyDescent="0.3">
      <c r="A30" s="4"/>
      <c r="B30" s="124"/>
      <c r="C30" s="120"/>
      <c r="D30" s="118" t="s">
        <v>182</v>
      </c>
      <c r="E30" s="127"/>
      <c r="F30" s="127"/>
      <c r="G30" s="163">
        <f>SUM(G26:G29)</f>
        <v>2590.6400000000003</v>
      </c>
    </row>
    <row r="31" spans="1:18" x14ac:dyDescent="0.3">
      <c r="A31" s="4"/>
      <c r="B31" s="124"/>
      <c r="C31" s="120"/>
      <c r="D31" s="116" t="s">
        <v>175</v>
      </c>
      <c r="E31" s="127"/>
      <c r="F31" s="127"/>
      <c r="G31" s="163">
        <f>ROUNDUP((G30/10),1)</f>
        <v>259.10000000000002</v>
      </c>
    </row>
    <row r="32" spans="1:18" x14ac:dyDescent="0.3">
      <c r="A32" s="4"/>
      <c r="B32" s="124"/>
      <c r="C32" s="120"/>
      <c r="D32" s="118" t="s">
        <v>239</v>
      </c>
      <c r="E32" s="48"/>
      <c r="F32" s="48"/>
      <c r="G32" s="134"/>
    </row>
    <row r="33" spans="1:16" x14ac:dyDescent="0.3">
      <c r="A33" s="4"/>
      <c r="B33" s="124">
        <v>288</v>
      </c>
      <c r="C33" s="120" t="s">
        <v>150</v>
      </c>
      <c r="D33" s="45" t="s">
        <v>12</v>
      </c>
      <c r="E33" s="134">
        <f>E20</f>
        <v>7600</v>
      </c>
      <c r="F33" s="48" t="s">
        <v>98</v>
      </c>
      <c r="G33" s="134">
        <f>ROUND((B33*E33/1000),2)</f>
        <v>2188.8000000000002</v>
      </c>
    </row>
    <row r="34" spans="1:16" x14ac:dyDescent="0.3">
      <c r="A34" s="4"/>
      <c r="B34" s="124">
        <v>1</v>
      </c>
      <c r="C34" s="120" t="s">
        <v>102</v>
      </c>
      <c r="D34" s="45" t="s">
        <v>169</v>
      </c>
      <c r="E34" s="134">
        <f>E21</f>
        <v>2518.9</v>
      </c>
      <c r="F34" s="48" t="s">
        <v>102</v>
      </c>
      <c r="G34" s="134">
        <f>ROUND((B34*E34),2)</f>
        <v>2518.9</v>
      </c>
    </row>
    <row r="35" spans="1:16" x14ac:dyDescent="0.3">
      <c r="A35" s="4"/>
      <c r="B35" s="124">
        <v>1</v>
      </c>
      <c r="C35" s="120" t="s">
        <v>102</v>
      </c>
      <c r="D35" s="45" t="s">
        <v>235</v>
      </c>
      <c r="E35" s="134">
        <v>116</v>
      </c>
      <c r="F35" s="48" t="s">
        <v>102</v>
      </c>
      <c r="G35" s="134">
        <f>ROUND((B35*E35),2)</f>
        <v>116</v>
      </c>
    </row>
    <row r="36" spans="1:16" x14ac:dyDescent="0.3">
      <c r="A36" s="4"/>
      <c r="B36" s="124"/>
      <c r="C36" s="120"/>
      <c r="D36" s="116" t="s">
        <v>164</v>
      </c>
      <c r="E36" s="48"/>
      <c r="F36" s="48"/>
      <c r="G36" s="163">
        <f>SUM(G33:G35)</f>
        <v>4823.7000000000007</v>
      </c>
    </row>
    <row r="38" spans="1:16" ht="98.4" customHeight="1" x14ac:dyDescent="0.3">
      <c r="A38" s="99" t="s">
        <v>359</v>
      </c>
      <c r="B38" s="198">
        <v>10</v>
      </c>
      <c r="C38" s="213" t="s">
        <v>341</v>
      </c>
      <c r="D38" s="286" t="s">
        <v>365</v>
      </c>
      <c r="E38" s="287"/>
      <c r="F38" s="287"/>
      <c r="G38" s="288"/>
    </row>
    <row r="39" spans="1:16" x14ac:dyDescent="0.3">
      <c r="A39" s="199"/>
      <c r="B39" s="200"/>
      <c r="C39" s="201"/>
      <c r="D39" s="202" t="s">
        <v>331</v>
      </c>
      <c r="E39" s="200"/>
      <c r="F39" s="201"/>
      <c r="G39" s="200"/>
    </row>
    <row r="40" spans="1:16" x14ac:dyDescent="0.3">
      <c r="A40" s="199"/>
      <c r="B40" s="198">
        <v>10</v>
      </c>
      <c r="C40" s="201" t="s">
        <v>332</v>
      </c>
      <c r="D40" s="203" t="s">
        <v>333</v>
      </c>
      <c r="E40" s="200">
        <v>5.25</v>
      </c>
      <c r="F40" s="201" t="s">
        <v>332</v>
      </c>
      <c r="G40" s="200">
        <f>+E40*B40</f>
        <v>52.5</v>
      </c>
      <c r="N40" s="243">
        <v>280</v>
      </c>
      <c r="O40" s="243" t="s">
        <v>322</v>
      </c>
    </row>
    <row r="41" spans="1:16" x14ac:dyDescent="0.3">
      <c r="A41" s="199"/>
      <c r="B41" s="198">
        <v>1.8</v>
      </c>
      <c r="C41" s="201" t="s">
        <v>150</v>
      </c>
      <c r="D41" s="201" t="s">
        <v>334</v>
      </c>
      <c r="E41" s="200">
        <v>49.85</v>
      </c>
      <c r="F41" s="201" t="s">
        <v>150</v>
      </c>
      <c r="G41" s="200">
        <f>+E41*B41</f>
        <v>89.73</v>
      </c>
      <c r="L41" s="285" t="s">
        <v>380</v>
      </c>
      <c r="M41" s="285"/>
      <c r="O41" s="180">
        <f>(B41/10)*N40</f>
        <v>50.4</v>
      </c>
      <c r="P41" s="180" t="s">
        <v>376</v>
      </c>
    </row>
    <row r="42" spans="1:16" x14ac:dyDescent="0.3">
      <c r="A42" s="199"/>
      <c r="B42" s="198">
        <v>0.25</v>
      </c>
      <c r="C42" s="201" t="s">
        <v>174</v>
      </c>
      <c r="D42" s="201" t="s">
        <v>140</v>
      </c>
      <c r="E42" s="200">
        <v>797</v>
      </c>
      <c r="F42" s="201" t="s">
        <v>148</v>
      </c>
      <c r="G42" s="200">
        <f>+E42*B42</f>
        <v>199.25</v>
      </c>
      <c r="L42" s="285" t="s">
        <v>381</v>
      </c>
      <c r="M42" s="285"/>
      <c r="O42" s="180">
        <f>(B49/10)*N40</f>
        <v>42</v>
      </c>
      <c r="P42" s="180" t="s">
        <v>376</v>
      </c>
    </row>
    <row r="43" spans="1:16" ht="17.399999999999999" customHeight="1" x14ac:dyDescent="0.3">
      <c r="A43" s="199"/>
      <c r="B43" s="198">
        <v>0.25</v>
      </c>
      <c r="C43" s="201" t="s">
        <v>174</v>
      </c>
      <c r="D43" s="201" t="s">
        <v>165</v>
      </c>
      <c r="E43" s="200">
        <v>651</v>
      </c>
      <c r="F43" s="201" t="s">
        <v>148</v>
      </c>
      <c r="G43" s="200">
        <f>+E43*B43</f>
        <v>162.75</v>
      </c>
      <c r="L43" s="180" t="s">
        <v>382</v>
      </c>
      <c r="O43" s="180">
        <v>300</v>
      </c>
      <c r="P43" s="180" t="s">
        <v>383</v>
      </c>
    </row>
    <row r="44" spans="1:16" x14ac:dyDescent="0.3">
      <c r="A44" s="199"/>
      <c r="B44" s="198">
        <v>0.4</v>
      </c>
      <c r="C44" s="201" t="s">
        <v>174</v>
      </c>
      <c r="D44" s="201" t="s">
        <v>177</v>
      </c>
      <c r="E44" s="200">
        <v>534</v>
      </c>
      <c r="F44" s="201" t="s">
        <v>148</v>
      </c>
      <c r="G44" s="200">
        <f>+E44*B44</f>
        <v>213.60000000000002</v>
      </c>
    </row>
    <row r="45" spans="1:16" x14ac:dyDescent="0.3">
      <c r="A45" s="199"/>
      <c r="B45" s="198"/>
      <c r="C45" s="201" t="s">
        <v>75</v>
      </c>
      <c r="D45" s="201" t="s">
        <v>335</v>
      </c>
      <c r="E45" s="200"/>
      <c r="F45" s="201" t="s">
        <v>75</v>
      </c>
      <c r="G45" s="200">
        <v>200</v>
      </c>
    </row>
    <row r="46" spans="1:16" x14ac:dyDescent="0.3">
      <c r="A46" s="199"/>
      <c r="B46" s="198"/>
      <c r="C46" s="201"/>
      <c r="D46" s="201" t="s">
        <v>336</v>
      </c>
      <c r="E46" s="200"/>
      <c r="F46" s="201"/>
      <c r="G46" s="200">
        <f>SUM(G40:G45)</f>
        <v>917.83</v>
      </c>
    </row>
    <row r="47" spans="1:16" x14ac:dyDescent="0.3">
      <c r="A47" s="199"/>
      <c r="B47" s="198"/>
      <c r="C47" s="201"/>
      <c r="D47" s="202" t="s">
        <v>337</v>
      </c>
      <c r="E47" s="200"/>
      <c r="F47" s="201"/>
      <c r="G47" s="204">
        <f>CEILING(G46/10,0.05)</f>
        <v>91.800000000000011</v>
      </c>
    </row>
    <row r="48" spans="1:16" x14ac:dyDescent="0.3">
      <c r="A48" s="199"/>
      <c r="B48" s="198"/>
      <c r="C48" s="201"/>
      <c r="D48" s="202" t="s">
        <v>366</v>
      </c>
      <c r="E48" s="200"/>
      <c r="F48" s="201"/>
      <c r="G48" s="200"/>
    </row>
    <row r="49" spans="1:9" x14ac:dyDescent="0.3">
      <c r="A49" s="199"/>
      <c r="B49" s="5">
        <f>I49/2</f>
        <v>1.5</v>
      </c>
      <c r="C49" s="201" t="s">
        <v>150</v>
      </c>
      <c r="D49" s="201" t="s">
        <v>334</v>
      </c>
      <c r="E49" s="200">
        <v>49.85</v>
      </c>
      <c r="F49" s="201" t="s">
        <v>150</v>
      </c>
      <c r="G49" s="200">
        <f>B49*E49</f>
        <v>74.775000000000006</v>
      </c>
      <c r="I49" s="200">
        <v>3</v>
      </c>
    </row>
    <row r="50" spans="1:9" x14ac:dyDescent="0.3">
      <c r="A50" s="199"/>
      <c r="B50" s="5">
        <f t="shared" ref="B50:B51" si="0">I50/2</f>
        <v>0.25</v>
      </c>
      <c r="C50" s="201" t="s">
        <v>174</v>
      </c>
      <c r="D50" s="201" t="s">
        <v>140</v>
      </c>
      <c r="E50" s="200">
        <v>797</v>
      </c>
      <c r="F50" s="201" t="s">
        <v>148</v>
      </c>
      <c r="G50" s="200">
        <f t="shared" ref="G50:G52" si="1">B50*E50</f>
        <v>199.25</v>
      </c>
      <c r="I50" s="200">
        <v>0.5</v>
      </c>
    </row>
    <row r="51" spans="1:9" x14ac:dyDescent="0.3">
      <c r="A51" s="205"/>
      <c r="B51" s="5">
        <f t="shared" si="0"/>
        <v>0.25</v>
      </c>
      <c r="C51" s="201" t="s">
        <v>174</v>
      </c>
      <c r="D51" s="201" t="s">
        <v>165</v>
      </c>
      <c r="E51" s="200">
        <v>651</v>
      </c>
      <c r="F51" s="201" t="s">
        <v>148</v>
      </c>
      <c r="G51" s="200">
        <f t="shared" si="1"/>
        <v>162.75</v>
      </c>
      <c r="I51" s="200">
        <v>0.5</v>
      </c>
    </row>
    <row r="52" spans="1:9" x14ac:dyDescent="0.3">
      <c r="A52" s="205"/>
      <c r="B52" s="5">
        <f>I52/2</f>
        <v>0.4</v>
      </c>
      <c r="C52" s="201" t="s">
        <v>174</v>
      </c>
      <c r="D52" s="201" t="s">
        <v>177</v>
      </c>
      <c r="E52" s="200">
        <v>534</v>
      </c>
      <c r="F52" s="201" t="s">
        <v>148</v>
      </c>
      <c r="G52" s="200">
        <f t="shared" si="1"/>
        <v>213.60000000000002</v>
      </c>
      <c r="I52" s="200">
        <v>0.8</v>
      </c>
    </row>
    <row r="53" spans="1:9" x14ac:dyDescent="0.3">
      <c r="A53" s="205"/>
      <c r="B53" s="200"/>
      <c r="C53" s="201" t="s">
        <v>75</v>
      </c>
      <c r="D53" s="206" t="s">
        <v>335</v>
      </c>
      <c r="E53" s="200"/>
      <c r="F53" s="201" t="s">
        <v>75</v>
      </c>
      <c r="G53" s="200">
        <v>100</v>
      </c>
    </row>
    <row r="54" spans="1:9" x14ac:dyDescent="0.3">
      <c r="A54" s="205"/>
      <c r="B54" s="200"/>
      <c r="C54" s="201"/>
      <c r="D54" s="201" t="s">
        <v>338</v>
      </c>
      <c r="E54" s="200"/>
      <c r="F54" s="201"/>
      <c r="G54" s="200">
        <f>SUM(G49:G53)</f>
        <v>750.375</v>
      </c>
    </row>
    <row r="55" spans="1:9" x14ac:dyDescent="0.3">
      <c r="A55" s="205"/>
      <c r="B55" s="200"/>
      <c r="C55" s="201"/>
      <c r="D55" s="202" t="s">
        <v>339</v>
      </c>
      <c r="E55" s="200"/>
      <c r="F55" s="201"/>
      <c r="G55" s="204">
        <f>CEILING(G54/10,0.05)</f>
        <v>75.05</v>
      </c>
    </row>
    <row r="56" spans="1:9" x14ac:dyDescent="0.3">
      <c r="A56" s="205"/>
      <c r="B56" s="200"/>
      <c r="C56" s="201"/>
      <c r="D56" s="201"/>
      <c r="E56" s="200"/>
      <c r="F56" s="201"/>
      <c r="G56" s="200"/>
    </row>
    <row r="57" spans="1:9" x14ac:dyDescent="0.3">
      <c r="A57" s="205"/>
      <c r="B57" s="200"/>
      <c r="C57" s="201"/>
      <c r="D57" s="202" t="s">
        <v>159</v>
      </c>
      <c r="E57" s="200"/>
      <c r="F57" s="201"/>
      <c r="G57" s="200"/>
    </row>
    <row r="58" spans="1:9" x14ac:dyDescent="0.3">
      <c r="A58" s="205"/>
      <c r="B58" s="200">
        <v>1</v>
      </c>
      <c r="C58" s="201" t="s">
        <v>332</v>
      </c>
      <c r="D58" s="201" t="s">
        <v>340</v>
      </c>
      <c r="E58" s="200">
        <f>G47</f>
        <v>91.800000000000011</v>
      </c>
      <c r="F58" s="201"/>
      <c r="G58" s="200">
        <f>+E58*B58</f>
        <v>91.800000000000011</v>
      </c>
    </row>
    <row r="59" spans="1:9" x14ac:dyDescent="0.3">
      <c r="A59" s="205"/>
      <c r="B59" s="200">
        <v>1</v>
      </c>
      <c r="C59" s="201" t="s">
        <v>332</v>
      </c>
      <c r="D59" s="201" t="s">
        <v>367</v>
      </c>
      <c r="E59" s="200">
        <f>G55</f>
        <v>75.05</v>
      </c>
      <c r="F59" s="201"/>
      <c r="G59" s="200">
        <f>+E59*B59</f>
        <v>75.05</v>
      </c>
    </row>
    <row r="60" spans="1:9" x14ac:dyDescent="0.3">
      <c r="A60" s="205"/>
      <c r="B60" s="200"/>
      <c r="C60" s="201"/>
      <c r="D60" s="202" t="s">
        <v>339</v>
      </c>
      <c r="E60" s="200"/>
      <c r="F60" s="201"/>
      <c r="G60" s="204">
        <f>SUM(G58:G59)</f>
        <v>166.85000000000002</v>
      </c>
    </row>
    <row r="62" spans="1:9" ht="90" customHeight="1" x14ac:dyDescent="0.3">
      <c r="A62" s="215">
        <v>5</v>
      </c>
      <c r="B62" s="289" t="s">
        <v>342</v>
      </c>
      <c r="C62" s="289"/>
      <c r="D62" s="289"/>
      <c r="E62" s="289"/>
      <c r="F62" s="289"/>
      <c r="G62" s="289"/>
    </row>
    <row r="63" spans="1:9" x14ac:dyDescent="0.3">
      <c r="A63" s="216"/>
      <c r="B63" s="138"/>
      <c r="C63" s="217"/>
      <c r="D63" s="222" t="s">
        <v>343</v>
      </c>
      <c r="E63" s="219"/>
      <c r="F63" s="217"/>
      <c r="G63" s="220"/>
    </row>
    <row r="64" spans="1:9" ht="25.2" x14ac:dyDescent="0.3">
      <c r="A64" s="216"/>
      <c r="B64" s="138">
        <v>70</v>
      </c>
      <c r="C64" s="217" t="s">
        <v>344</v>
      </c>
      <c r="D64" s="218" t="s">
        <v>345</v>
      </c>
      <c r="E64" s="219">
        <v>33</v>
      </c>
      <c r="F64" s="217" t="s">
        <v>346</v>
      </c>
      <c r="G64" s="220">
        <f>E64*B64</f>
        <v>2310</v>
      </c>
    </row>
    <row r="65" spans="1:17" ht="25.2" x14ac:dyDescent="0.3">
      <c r="A65" s="216"/>
      <c r="B65" s="138">
        <v>0.3</v>
      </c>
      <c r="C65" s="217" t="s">
        <v>347</v>
      </c>
      <c r="D65" s="218" t="s">
        <v>348</v>
      </c>
      <c r="E65" s="219">
        <v>39400</v>
      </c>
      <c r="F65" s="217" t="s">
        <v>347</v>
      </c>
      <c r="G65" s="220">
        <f>E65*B65</f>
        <v>11820</v>
      </c>
    </row>
    <row r="66" spans="1:17" x14ac:dyDescent="0.3">
      <c r="A66" s="216"/>
      <c r="B66" s="138"/>
      <c r="C66" s="217"/>
      <c r="D66" s="218" t="s">
        <v>349</v>
      </c>
      <c r="E66" s="219"/>
      <c r="F66" s="217"/>
      <c r="G66" s="220">
        <f>SUM(G64:G65)</f>
        <v>14130</v>
      </c>
    </row>
    <row r="67" spans="1:17" x14ac:dyDescent="0.3">
      <c r="A67" s="216"/>
      <c r="B67" s="138"/>
      <c r="C67" s="217"/>
      <c r="D67" s="218" t="s">
        <v>350</v>
      </c>
      <c r="E67" s="219"/>
      <c r="F67" s="217"/>
      <c r="G67" s="220">
        <f>G66</f>
        <v>14130</v>
      </c>
      <c r="N67" s="180" t="s">
        <v>384</v>
      </c>
    </row>
    <row r="68" spans="1:17" x14ac:dyDescent="0.3">
      <c r="A68" s="216"/>
      <c r="B68" s="138"/>
      <c r="C68" s="217"/>
      <c r="D68" s="218" t="s">
        <v>351</v>
      </c>
      <c r="E68" s="219"/>
      <c r="F68" s="217"/>
      <c r="G68" s="221">
        <f>G67/10</f>
        <v>1413</v>
      </c>
    </row>
    <row r="69" spans="1:17" x14ac:dyDescent="0.3">
      <c r="A69" s="216"/>
      <c r="B69" s="138"/>
      <c r="C69" s="217"/>
      <c r="D69" s="218"/>
      <c r="E69" s="219"/>
      <c r="F69" s="217"/>
      <c r="G69" s="220"/>
    </row>
    <row r="70" spans="1:17" x14ac:dyDescent="0.3">
      <c r="A70" s="216"/>
      <c r="B70" s="138"/>
      <c r="C70" s="217"/>
      <c r="D70" s="218" t="s">
        <v>352</v>
      </c>
      <c r="E70" s="219"/>
      <c r="F70" s="217"/>
      <c r="G70" s="220"/>
    </row>
    <row r="71" spans="1:17" x14ac:dyDescent="0.3">
      <c r="A71" s="216"/>
      <c r="B71" s="138"/>
      <c r="C71" s="217"/>
      <c r="D71" s="218" t="s">
        <v>353</v>
      </c>
      <c r="E71" s="219"/>
      <c r="F71" s="217"/>
      <c r="G71" s="220">
        <f>G68</f>
        <v>1413</v>
      </c>
    </row>
    <row r="72" spans="1:17" ht="16.8" customHeight="1" x14ac:dyDescent="0.3">
      <c r="A72" s="216"/>
      <c r="B72" s="138">
        <v>2</v>
      </c>
      <c r="C72" s="217" t="s">
        <v>31</v>
      </c>
      <c r="D72" s="218" t="s">
        <v>138</v>
      </c>
      <c r="E72" s="219">
        <v>651</v>
      </c>
      <c r="F72" s="217" t="s">
        <v>148</v>
      </c>
      <c r="G72" s="220">
        <f>E72*B72</f>
        <v>1302</v>
      </c>
      <c r="J72" s="292" t="s">
        <v>354</v>
      </c>
      <c r="K72" s="292"/>
      <c r="L72" s="293"/>
      <c r="N72" s="180">
        <v>1000</v>
      </c>
      <c r="O72" s="180" t="s">
        <v>75</v>
      </c>
    </row>
    <row r="73" spans="1:17" ht="18" customHeight="1" x14ac:dyDescent="0.3">
      <c r="A73" s="216"/>
      <c r="B73" s="138"/>
      <c r="C73" s="217" t="s">
        <v>75</v>
      </c>
      <c r="D73" s="218" t="s">
        <v>354</v>
      </c>
      <c r="E73" s="219"/>
      <c r="F73" s="217"/>
      <c r="G73" s="220">
        <f>G71*5%</f>
        <v>70.650000000000006</v>
      </c>
      <c r="J73" s="285" t="s">
        <v>393</v>
      </c>
      <c r="K73" s="285"/>
      <c r="L73" s="285"/>
      <c r="N73" s="180">
        <f>(B65/6)*20</f>
        <v>0.99999999999999989</v>
      </c>
      <c r="O73" s="180" t="s">
        <v>395</v>
      </c>
      <c r="P73" s="180">
        <v>3300</v>
      </c>
      <c r="Q73" s="180" t="s">
        <v>384</v>
      </c>
    </row>
    <row r="74" spans="1:17" ht="18" customHeight="1" x14ac:dyDescent="0.3">
      <c r="A74" s="216"/>
      <c r="B74" s="138"/>
      <c r="C74" s="217"/>
      <c r="D74" s="222" t="s">
        <v>355</v>
      </c>
      <c r="E74" s="219"/>
      <c r="F74" s="217"/>
      <c r="G74" s="220">
        <f>SUM(G71:G73)</f>
        <v>2785.65</v>
      </c>
      <c r="J74" s="285" t="s">
        <v>394</v>
      </c>
      <c r="K74" s="285"/>
      <c r="L74" s="285"/>
      <c r="N74" s="180">
        <f>(B64/6)*20</f>
        <v>233.33333333333331</v>
      </c>
      <c r="O74" s="180" t="s">
        <v>396</v>
      </c>
      <c r="P74" s="180">
        <f>N74*E64</f>
        <v>7699.9999999999991</v>
      </c>
    </row>
    <row r="75" spans="1:17" x14ac:dyDescent="0.3">
      <c r="A75" s="216"/>
      <c r="B75" s="138"/>
      <c r="C75" s="217"/>
      <c r="D75" s="222" t="s">
        <v>356</v>
      </c>
      <c r="E75" s="219"/>
      <c r="F75" s="217"/>
      <c r="G75" s="221">
        <f>ROUND(G74/6,1)</f>
        <v>464.3</v>
      </c>
    </row>
  </sheetData>
  <mergeCells count="19">
    <mergeCell ref="J74:L74"/>
    <mergeCell ref="L41:M41"/>
    <mergeCell ref="L42:M42"/>
    <mergeCell ref="J72:L72"/>
    <mergeCell ref="J73:L73"/>
    <mergeCell ref="M15:Q15"/>
    <mergeCell ref="D38:G38"/>
    <mergeCell ref="B62:G62"/>
    <mergeCell ref="A1:G2"/>
    <mergeCell ref="A4:G5"/>
    <mergeCell ref="D9:G9"/>
    <mergeCell ref="M11:N11"/>
    <mergeCell ref="M12:N13"/>
    <mergeCell ref="M14:Q14"/>
    <mergeCell ref="M20:N20"/>
    <mergeCell ref="M21:N21"/>
    <mergeCell ref="M22:N22"/>
    <mergeCell ref="M27:N27"/>
    <mergeCell ref="M28:N28"/>
  </mergeCells>
  <printOptions horizontalCentered="1" verticalCentered="1"/>
  <pageMargins left="0.25" right="0.25" top="0.75" bottom="0.75" header="0.3" footer="0.3"/>
  <pageSetup paperSize="9" scale="86" orientation="portrait" r:id="rId1"/>
  <rowBreaks count="1" manualBreakCount="1">
    <brk id="37" max="6" man="1"/>
  </rowBreaks>
  <colBreaks count="1" manualBreakCount="1">
    <brk id="7"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07A99-36E5-4286-BD12-A010A59ECEA9}">
  <dimension ref="A1:T28"/>
  <sheetViews>
    <sheetView zoomScaleNormal="100" workbookViewId="0">
      <selection activeCell="O24" sqref="O24"/>
    </sheetView>
  </sheetViews>
  <sheetFormatPr defaultRowHeight="14.4" x14ac:dyDescent="0.3"/>
  <cols>
    <col min="1" max="1" width="5" bestFit="1" customWidth="1"/>
    <col min="2" max="2" width="18.88671875" customWidth="1"/>
    <col min="3" max="3" width="22.21875" customWidth="1"/>
    <col min="4" max="4" width="9.88671875" customWidth="1"/>
    <col min="5" max="5" width="8.109375" customWidth="1"/>
    <col min="6" max="6" width="8.44140625" customWidth="1"/>
    <col min="7" max="7" width="9.88671875" customWidth="1"/>
    <col min="8" max="8" width="12.5546875" bestFit="1" customWidth="1"/>
  </cols>
  <sheetData>
    <row r="1" spans="1:20" ht="37.200000000000003" customHeight="1" x14ac:dyDescent="0.35">
      <c r="A1" s="294" t="s">
        <v>318</v>
      </c>
      <c r="B1" s="295"/>
      <c r="C1" s="295"/>
      <c r="D1" s="295"/>
      <c r="E1" s="295"/>
      <c r="F1" s="295"/>
      <c r="G1" s="295"/>
      <c r="H1" s="296"/>
    </row>
    <row r="2" spans="1:20" ht="22.2" customHeight="1" x14ac:dyDescent="0.3">
      <c r="A2" s="297" t="s">
        <v>373</v>
      </c>
      <c r="B2" s="297"/>
      <c r="C2" s="297"/>
      <c r="D2" s="297"/>
      <c r="E2" s="297"/>
      <c r="F2" s="297"/>
      <c r="G2" s="297"/>
      <c r="H2" s="297"/>
    </row>
    <row r="3" spans="1:20" x14ac:dyDescent="0.3">
      <c r="A3" s="2"/>
      <c r="B3" s="2"/>
      <c r="C3" s="2"/>
      <c r="D3" s="2"/>
      <c r="E3" s="2"/>
      <c r="F3" s="240"/>
      <c r="G3" s="240"/>
      <c r="H3" s="240"/>
    </row>
    <row r="4" spans="1:20" x14ac:dyDescent="0.3">
      <c r="A4" s="3" t="s">
        <v>374</v>
      </c>
      <c r="B4" s="3"/>
      <c r="C4" s="3" t="s">
        <v>375</v>
      </c>
      <c r="D4" s="3" t="s">
        <v>0</v>
      </c>
      <c r="E4" s="3" t="s">
        <v>1</v>
      </c>
      <c r="F4" s="3" t="s">
        <v>41</v>
      </c>
      <c r="G4" s="3" t="s">
        <v>4</v>
      </c>
      <c r="H4" s="3" t="s">
        <v>42</v>
      </c>
      <c r="J4" s="311" t="s">
        <v>404</v>
      </c>
      <c r="K4" s="311"/>
      <c r="L4" s="310">
        <v>380</v>
      </c>
      <c r="M4" s="310" t="s">
        <v>383</v>
      </c>
    </row>
    <row r="5" spans="1:20" x14ac:dyDescent="0.3">
      <c r="A5" s="301">
        <v>1</v>
      </c>
      <c r="B5" s="302" t="s">
        <v>385</v>
      </c>
      <c r="C5" s="245" t="s">
        <v>12</v>
      </c>
      <c r="D5" s="257">
        <v>287.04374999999999</v>
      </c>
      <c r="E5" s="245" t="s">
        <v>376</v>
      </c>
      <c r="F5" s="257">
        <f>380/50</f>
        <v>7.6</v>
      </c>
      <c r="G5" s="246" t="s">
        <v>60</v>
      </c>
      <c r="H5" s="257">
        <f>D5*F5</f>
        <v>2181.5324999999998</v>
      </c>
      <c r="J5" s="311"/>
      <c r="K5" s="311"/>
      <c r="L5" s="310"/>
      <c r="M5" s="310"/>
    </row>
    <row r="6" spans="1:20" x14ac:dyDescent="0.3">
      <c r="A6" s="301"/>
      <c r="B6" s="302"/>
      <c r="C6" s="245" t="s">
        <v>386</v>
      </c>
      <c r="D6" s="257">
        <v>1.196015625</v>
      </c>
      <c r="E6" s="245" t="s">
        <v>160</v>
      </c>
      <c r="F6" s="257">
        <f>L10/35.31</f>
        <v>71.336731804021525</v>
      </c>
      <c r="G6" s="246" t="s">
        <v>58</v>
      </c>
      <c r="H6" s="257">
        <f>(D6*35.31)*F6</f>
        <v>3012.6437578125006</v>
      </c>
      <c r="J6" s="310" t="s">
        <v>405</v>
      </c>
      <c r="K6" s="310"/>
      <c r="L6" s="310">
        <v>1750</v>
      </c>
      <c r="M6" s="310" t="s">
        <v>406</v>
      </c>
    </row>
    <row r="7" spans="1:20" x14ac:dyDescent="0.3">
      <c r="A7" s="301"/>
      <c r="B7" s="302"/>
      <c r="C7" s="245" t="s">
        <v>387</v>
      </c>
      <c r="D7" s="257">
        <v>2337.4558303886924</v>
      </c>
      <c r="E7" s="245" t="s">
        <v>31</v>
      </c>
      <c r="F7" s="257">
        <v>45</v>
      </c>
      <c r="G7" s="246" t="s">
        <v>401</v>
      </c>
      <c r="H7" s="257">
        <f>D7*F7</f>
        <v>105185.51236749116</v>
      </c>
      <c r="J7" s="310"/>
      <c r="K7" s="310"/>
      <c r="L7" s="310"/>
      <c r="M7" s="310"/>
    </row>
    <row r="8" spans="1:20" x14ac:dyDescent="0.3">
      <c r="A8" s="301">
        <v>2</v>
      </c>
      <c r="B8" s="303" t="s">
        <v>388</v>
      </c>
      <c r="C8" s="247" t="s">
        <v>12</v>
      </c>
      <c r="D8" s="258">
        <v>967.68</v>
      </c>
      <c r="E8" s="247" t="s">
        <v>376</v>
      </c>
      <c r="F8" s="258">
        <f>F5</f>
        <v>7.6</v>
      </c>
      <c r="G8" s="248" t="str">
        <f>G5</f>
        <v>per kg</v>
      </c>
      <c r="H8" s="258">
        <f>D8*F8</f>
        <v>7354.3679999999995</v>
      </c>
      <c r="J8" s="311" t="s">
        <v>407</v>
      </c>
      <c r="K8" s="311"/>
      <c r="L8" s="310">
        <f>(L10/7)*4</f>
        <v>1439.3714285714286</v>
      </c>
      <c r="M8" s="310" t="s">
        <v>383</v>
      </c>
      <c r="Q8">
        <v>1200</v>
      </c>
      <c r="R8">
        <v>3</v>
      </c>
      <c r="S8">
        <v>10</v>
      </c>
      <c r="T8">
        <f>Q8*R8*S8</f>
        <v>36000</v>
      </c>
    </row>
    <row r="9" spans="1:20" x14ac:dyDescent="0.3">
      <c r="A9" s="301"/>
      <c r="B9" s="303"/>
      <c r="C9" s="247" t="s">
        <v>386</v>
      </c>
      <c r="D9" s="258">
        <v>3.36</v>
      </c>
      <c r="E9" s="247" t="s">
        <v>160</v>
      </c>
      <c r="F9" s="258">
        <f>F6</f>
        <v>71.336731804021525</v>
      </c>
      <c r="G9" s="248" t="s">
        <v>58</v>
      </c>
      <c r="H9" s="258">
        <f t="shared" ref="H9:H15" si="0">D9*F9</f>
        <v>239.69141886151232</v>
      </c>
      <c r="J9" s="311"/>
      <c r="K9" s="311"/>
      <c r="L9" s="310"/>
      <c r="M9" s="310"/>
      <c r="Q9">
        <v>1000</v>
      </c>
      <c r="R9">
        <v>4</v>
      </c>
      <c r="S9">
        <v>10</v>
      </c>
      <c r="T9">
        <f>Q9*R9*S9</f>
        <v>40000</v>
      </c>
    </row>
    <row r="10" spans="1:20" x14ac:dyDescent="0.3">
      <c r="A10" s="301" t="s">
        <v>359</v>
      </c>
      <c r="B10" s="304" t="s">
        <v>389</v>
      </c>
      <c r="C10" s="249" t="s">
        <v>390</v>
      </c>
      <c r="D10" s="255">
        <v>50.4</v>
      </c>
      <c r="E10" s="249" t="s">
        <v>376</v>
      </c>
      <c r="F10" s="255">
        <v>50</v>
      </c>
      <c r="G10" s="250" t="s">
        <v>60</v>
      </c>
      <c r="H10" s="255">
        <f t="shared" si="0"/>
        <v>2520</v>
      </c>
      <c r="J10" s="309" t="s">
        <v>411</v>
      </c>
      <c r="K10" s="309"/>
      <c r="L10" s="301">
        <v>2518.9</v>
      </c>
      <c r="M10" s="310" t="s">
        <v>383</v>
      </c>
    </row>
    <row r="11" spans="1:20" x14ac:dyDescent="0.3">
      <c r="A11" s="301"/>
      <c r="B11" s="304"/>
      <c r="C11" s="249" t="s">
        <v>391</v>
      </c>
      <c r="D11" s="255">
        <v>42</v>
      </c>
      <c r="E11" s="249" t="s">
        <v>376</v>
      </c>
      <c r="F11" s="255">
        <v>50</v>
      </c>
      <c r="G11" s="250" t="s">
        <v>60</v>
      </c>
      <c r="H11" s="255">
        <f t="shared" si="0"/>
        <v>2100</v>
      </c>
      <c r="J11" s="309"/>
      <c r="K11" s="309"/>
      <c r="L11" s="301"/>
      <c r="M11" s="310"/>
    </row>
    <row r="12" spans="1:20" x14ac:dyDescent="0.3">
      <c r="A12" s="301"/>
      <c r="B12" s="304"/>
      <c r="C12" s="249" t="s">
        <v>400</v>
      </c>
      <c r="D12" s="255">
        <v>300</v>
      </c>
      <c r="E12" s="249" t="s">
        <v>383</v>
      </c>
      <c r="F12" s="304" t="s">
        <v>75</v>
      </c>
      <c r="G12" s="304"/>
      <c r="H12" s="255">
        <f>D12</f>
        <v>300</v>
      </c>
    </row>
    <row r="13" spans="1:20" x14ac:dyDescent="0.3">
      <c r="A13" s="301">
        <v>5</v>
      </c>
      <c r="B13" s="305" t="s">
        <v>392</v>
      </c>
      <c r="C13" s="251" t="s">
        <v>397</v>
      </c>
      <c r="D13" s="259">
        <v>1000</v>
      </c>
      <c r="E13" s="252" t="s">
        <v>383</v>
      </c>
      <c r="F13" s="305" t="s">
        <v>75</v>
      </c>
      <c r="G13" s="305"/>
      <c r="H13" s="256">
        <f>D13</f>
        <v>1000</v>
      </c>
    </row>
    <row r="14" spans="1:20" ht="14.4" customHeight="1" x14ac:dyDescent="0.3">
      <c r="A14" s="301"/>
      <c r="B14" s="305"/>
      <c r="C14" s="254" t="s">
        <v>398</v>
      </c>
      <c r="D14" s="260">
        <v>0.99999999999999989</v>
      </c>
      <c r="E14" s="254" t="s">
        <v>160</v>
      </c>
      <c r="F14" s="305" t="s">
        <v>75</v>
      </c>
      <c r="G14" s="305"/>
      <c r="H14" s="256">
        <v>3300</v>
      </c>
    </row>
    <row r="15" spans="1:20" x14ac:dyDescent="0.3">
      <c r="A15" s="301"/>
      <c r="B15" s="305"/>
      <c r="C15" s="254" t="s">
        <v>399</v>
      </c>
      <c r="D15" s="260">
        <v>233.33333333333331</v>
      </c>
      <c r="E15" s="254" t="s">
        <v>408</v>
      </c>
      <c r="F15" s="256">
        <v>33</v>
      </c>
      <c r="G15" s="253" t="s">
        <v>402</v>
      </c>
      <c r="H15" s="256">
        <f t="shared" si="0"/>
        <v>7699.9999999999991</v>
      </c>
    </row>
    <row r="16" spans="1:20" x14ac:dyDescent="0.3">
      <c r="A16" s="306" t="s">
        <v>403</v>
      </c>
      <c r="B16" s="301"/>
      <c r="C16" s="301"/>
      <c r="D16" s="301"/>
      <c r="E16" s="301"/>
      <c r="F16" s="301"/>
      <c r="G16" s="301"/>
      <c r="H16" s="307">
        <f>SUM(H5:H15)</f>
        <v>134893.74804416517</v>
      </c>
      <c r="J16" s="309" t="s">
        <v>409</v>
      </c>
      <c r="K16" s="309"/>
      <c r="L16" s="308">
        <f>Q16-H16</f>
        <v>198026.47731553737</v>
      </c>
      <c r="M16" s="308"/>
      <c r="Q16">
        <v>332920.22535970254</v>
      </c>
    </row>
    <row r="17" spans="1:13" x14ac:dyDescent="0.3">
      <c r="A17" s="301"/>
      <c r="B17" s="301"/>
      <c r="C17" s="301"/>
      <c r="D17" s="301"/>
      <c r="E17" s="301"/>
      <c r="F17" s="301"/>
      <c r="G17" s="301"/>
      <c r="H17" s="307"/>
      <c r="J17" s="309"/>
      <c r="K17" s="309"/>
      <c r="L17" s="308"/>
      <c r="M17" s="308"/>
    </row>
    <row r="18" spans="1:13" x14ac:dyDescent="0.3">
      <c r="A18" s="60"/>
      <c r="B18" s="60"/>
      <c r="C18" s="14"/>
      <c r="D18" s="180"/>
      <c r="E18" s="180"/>
      <c r="F18" s="60"/>
      <c r="G18" s="60"/>
      <c r="H18" s="244"/>
    </row>
    <row r="19" spans="1:13" x14ac:dyDescent="0.3">
      <c r="A19" s="4"/>
      <c r="B19" s="4"/>
      <c r="C19" s="10"/>
      <c r="D19" s="4"/>
      <c r="E19" s="4"/>
      <c r="F19" s="4"/>
      <c r="G19" s="4"/>
      <c r="H19" s="241"/>
    </row>
    <row r="20" spans="1:13" x14ac:dyDescent="0.3">
      <c r="A20" s="4"/>
      <c r="B20" s="4"/>
      <c r="C20" s="4"/>
      <c r="D20" s="4"/>
      <c r="E20" s="4"/>
      <c r="F20" s="4"/>
      <c r="G20" s="4"/>
      <c r="H20" s="241"/>
    </row>
    <row r="21" spans="1:13" x14ac:dyDescent="0.3">
      <c r="A21" s="4"/>
      <c r="B21" s="4"/>
      <c r="C21" s="4"/>
      <c r="D21" s="4"/>
      <c r="E21" s="4"/>
      <c r="F21" s="4"/>
      <c r="G21" s="4"/>
      <c r="H21" s="241"/>
    </row>
    <row r="22" spans="1:13" x14ac:dyDescent="0.3">
      <c r="A22" s="4"/>
      <c r="B22" s="4"/>
      <c r="C22" s="4"/>
      <c r="D22" s="4"/>
      <c r="E22" s="4"/>
      <c r="F22" s="4"/>
      <c r="G22" s="4"/>
      <c r="H22" s="241"/>
    </row>
    <row r="23" spans="1:13" x14ac:dyDescent="0.3">
      <c r="A23" s="4"/>
      <c r="B23" s="4"/>
      <c r="C23" s="4"/>
      <c r="D23" s="4"/>
      <c r="E23" s="4"/>
      <c r="F23" s="4"/>
      <c r="G23" s="4"/>
      <c r="H23" s="241"/>
    </row>
    <row r="24" spans="1:13" x14ac:dyDescent="0.3">
      <c r="A24" s="4"/>
      <c r="B24" s="4"/>
      <c r="C24" s="4"/>
      <c r="D24" s="4"/>
      <c r="E24" s="4"/>
      <c r="F24" s="4"/>
      <c r="G24" s="4"/>
      <c r="H24" s="241"/>
    </row>
    <row r="25" spans="1:13" x14ac:dyDescent="0.3">
      <c r="A25" s="4"/>
      <c r="B25" s="4"/>
      <c r="C25" s="6"/>
      <c r="D25" s="4"/>
      <c r="E25" s="4"/>
      <c r="F25" s="4"/>
      <c r="G25" s="4"/>
      <c r="H25" s="241"/>
    </row>
    <row r="26" spans="1:13" x14ac:dyDescent="0.3">
      <c r="A26" s="4"/>
      <c r="B26" s="4"/>
      <c r="C26" s="6"/>
      <c r="D26" s="4"/>
      <c r="E26" s="4"/>
      <c r="F26" s="4"/>
      <c r="G26" s="4"/>
      <c r="H26" s="241"/>
    </row>
    <row r="27" spans="1:13" x14ac:dyDescent="0.3">
      <c r="A27" s="4"/>
      <c r="B27" s="4"/>
      <c r="C27" s="6"/>
      <c r="D27" s="4"/>
      <c r="E27" s="4"/>
      <c r="F27" s="4"/>
      <c r="G27" s="4"/>
      <c r="H27" s="241"/>
    </row>
    <row r="28" spans="1:13" x14ac:dyDescent="0.3">
      <c r="A28" s="298"/>
      <c r="B28" s="299"/>
      <c r="C28" s="299"/>
      <c r="D28" s="299"/>
      <c r="E28" s="299"/>
      <c r="F28" s="299"/>
      <c r="G28" s="300"/>
      <c r="H28" s="242"/>
    </row>
  </sheetData>
  <mergeCells count="30">
    <mergeCell ref="L16:M17"/>
    <mergeCell ref="J10:K11"/>
    <mergeCell ref="L10:L11"/>
    <mergeCell ref="M10:M11"/>
    <mergeCell ref="L4:L5"/>
    <mergeCell ref="J6:K7"/>
    <mergeCell ref="L6:L7"/>
    <mergeCell ref="M4:M5"/>
    <mergeCell ref="M6:M7"/>
    <mergeCell ref="J8:K9"/>
    <mergeCell ref="L8:L9"/>
    <mergeCell ref="M8:M9"/>
    <mergeCell ref="J4:K5"/>
    <mergeCell ref="J16:K17"/>
    <mergeCell ref="A1:H1"/>
    <mergeCell ref="A2:H2"/>
    <mergeCell ref="A28:G28"/>
    <mergeCell ref="A8:A9"/>
    <mergeCell ref="A5:A7"/>
    <mergeCell ref="B5:B7"/>
    <mergeCell ref="B8:B9"/>
    <mergeCell ref="F12:G12"/>
    <mergeCell ref="F13:G13"/>
    <mergeCell ref="F14:G14"/>
    <mergeCell ref="A16:G17"/>
    <mergeCell ref="H16:H17"/>
    <mergeCell ref="B10:B12"/>
    <mergeCell ref="A10:A12"/>
    <mergeCell ref="B13:B15"/>
    <mergeCell ref="A13:A15"/>
  </mergeCells>
  <printOptions horizontalCentered="1" verticalCentered="1"/>
  <pageMargins left="0.25" right="0.25" top="0.75" bottom="0.75"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D127"/>
  <sheetViews>
    <sheetView topLeftCell="A118" zoomScale="80" zoomScaleNormal="80" workbookViewId="0">
      <selection activeCell="W20" sqref="W20"/>
    </sheetView>
  </sheetViews>
  <sheetFormatPr defaultColWidth="9.109375" defaultRowHeight="14.4" x14ac:dyDescent="0.3"/>
  <cols>
    <col min="1" max="1" width="9.109375" style="1"/>
    <col min="2" max="2" width="45.88671875" style="16" customWidth="1"/>
    <col min="3" max="3" width="4.6640625" style="1" hidden="1" customWidth="1"/>
    <col min="4" max="4" width="5.33203125" style="1" hidden="1" customWidth="1"/>
    <col min="5" max="5" width="5.44140625" style="1" hidden="1" customWidth="1"/>
    <col min="6" max="6" width="5.33203125" style="1" hidden="1" customWidth="1"/>
    <col min="7" max="7" width="4.88671875" style="1" hidden="1" customWidth="1"/>
    <col min="8" max="8" width="4.44140625" style="1" hidden="1" customWidth="1"/>
    <col min="9" max="9" width="5.5546875" style="1" hidden="1" customWidth="1"/>
    <col min="10" max="10" width="6.33203125" style="1" hidden="1" customWidth="1"/>
    <col min="11" max="11" width="4.44140625" style="1" hidden="1" customWidth="1"/>
    <col min="12" max="13" width="6.109375" style="1" hidden="1" customWidth="1"/>
    <col min="14" max="15" width="5" style="1" hidden="1" customWidth="1"/>
    <col min="16" max="16" width="20.88671875" style="1" hidden="1" customWidth="1"/>
    <col min="17" max="17" width="14" style="16" bestFit="1" customWidth="1"/>
    <col min="18" max="18" width="9" style="19" customWidth="1"/>
    <col min="19" max="19" width="0.33203125" style="16" hidden="1" customWidth="1"/>
    <col min="20" max="20" width="36" style="19" customWidth="1"/>
    <col min="21" max="21" width="13.44140625" style="16" customWidth="1"/>
    <col min="22" max="22" width="7.44140625" style="16" customWidth="1"/>
    <col min="23" max="23" width="21" style="51" customWidth="1"/>
    <col min="24" max="24" width="12.44140625" style="16" hidden="1" customWidth="1"/>
    <col min="25" max="25" width="17.33203125" style="51" customWidth="1"/>
    <col min="26" max="26" width="17.6640625" style="16" customWidth="1"/>
    <col min="27" max="27" width="16.5546875" style="16" customWidth="1"/>
    <col min="28" max="16384" width="9.109375" style="16"/>
  </cols>
  <sheetData>
    <row r="1" spans="1:27" ht="15" customHeight="1" x14ac:dyDescent="0.3">
      <c r="A1" s="318" t="s">
        <v>305</v>
      </c>
      <c r="B1" s="319"/>
      <c r="C1" s="319"/>
      <c r="D1" s="319"/>
      <c r="E1" s="319"/>
      <c r="F1" s="319"/>
      <c r="G1" s="319"/>
      <c r="H1" s="319"/>
      <c r="I1" s="319"/>
      <c r="J1" s="319"/>
      <c r="K1" s="319"/>
      <c r="L1" s="319"/>
      <c r="M1" s="319"/>
      <c r="N1" s="319"/>
      <c r="O1" s="319"/>
      <c r="P1" s="319"/>
      <c r="Q1" s="319"/>
      <c r="R1" s="319"/>
      <c r="S1" s="319"/>
      <c r="T1" s="319"/>
      <c r="U1" s="319"/>
      <c r="V1" s="319"/>
      <c r="W1" s="319"/>
      <c r="X1" s="319"/>
      <c r="Y1" s="319"/>
      <c r="Z1" s="320"/>
      <c r="AA1" s="73"/>
    </row>
    <row r="2" spans="1:27" ht="15" customHeight="1" x14ac:dyDescent="0.3">
      <c r="A2" s="321"/>
      <c r="B2" s="322"/>
      <c r="C2" s="322"/>
      <c r="D2" s="322"/>
      <c r="E2" s="322"/>
      <c r="F2" s="322"/>
      <c r="G2" s="322"/>
      <c r="H2" s="322"/>
      <c r="I2" s="322"/>
      <c r="J2" s="322"/>
      <c r="K2" s="322"/>
      <c r="L2" s="322"/>
      <c r="M2" s="322"/>
      <c r="N2" s="322"/>
      <c r="O2" s="322"/>
      <c r="P2" s="322"/>
      <c r="Q2" s="322"/>
      <c r="R2" s="322"/>
      <c r="S2" s="322"/>
      <c r="T2" s="322"/>
      <c r="U2" s="322"/>
      <c r="V2" s="322"/>
      <c r="W2" s="322"/>
      <c r="X2" s="322"/>
      <c r="Y2" s="322"/>
      <c r="Z2" s="323"/>
    </row>
    <row r="3" spans="1:27" ht="33" customHeight="1" x14ac:dyDescent="0.3">
      <c r="A3" s="324" t="s">
        <v>315</v>
      </c>
      <c r="B3" s="325"/>
      <c r="C3" s="325"/>
      <c r="D3" s="325"/>
      <c r="E3" s="325"/>
      <c r="F3" s="325"/>
      <c r="G3" s="325"/>
      <c r="H3" s="325"/>
      <c r="I3" s="325"/>
      <c r="J3" s="325"/>
      <c r="K3" s="325"/>
      <c r="L3" s="325"/>
      <c r="M3" s="325"/>
      <c r="N3" s="325"/>
      <c r="O3" s="325"/>
      <c r="P3" s="325"/>
      <c r="Q3" s="325"/>
      <c r="R3" s="325"/>
      <c r="S3" s="325"/>
      <c r="T3" s="325"/>
      <c r="U3" s="325"/>
      <c r="V3" s="325"/>
      <c r="W3" s="325"/>
      <c r="X3" s="325"/>
      <c r="Y3" s="325"/>
      <c r="Z3" s="326"/>
    </row>
    <row r="4" spans="1:27" ht="51.75" customHeight="1" x14ac:dyDescent="0.3">
      <c r="A4" s="3" t="s">
        <v>8</v>
      </c>
      <c r="B4" s="3" t="s">
        <v>2</v>
      </c>
      <c r="C4" s="267" t="s">
        <v>68</v>
      </c>
      <c r="D4" s="267"/>
      <c r="E4" s="267"/>
      <c r="F4" s="267"/>
      <c r="G4" s="267"/>
      <c r="H4" s="267"/>
      <c r="I4" s="267"/>
      <c r="J4" s="267"/>
      <c r="K4" s="267"/>
      <c r="L4" s="267"/>
      <c r="M4" s="267"/>
      <c r="N4" s="267"/>
      <c r="O4" s="267"/>
      <c r="P4" s="267"/>
      <c r="Q4" s="33" t="s">
        <v>83</v>
      </c>
      <c r="R4" s="3" t="s">
        <v>1</v>
      </c>
      <c r="S4" s="3"/>
      <c r="T4" s="3" t="s">
        <v>9</v>
      </c>
      <c r="U4" s="3" t="s">
        <v>0</v>
      </c>
      <c r="V4" s="3" t="s">
        <v>1</v>
      </c>
      <c r="W4" s="56" t="s">
        <v>269</v>
      </c>
      <c r="X4" s="3" t="s">
        <v>4</v>
      </c>
      <c r="Y4" s="56" t="s">
        <v>270</v>
      </c>
      <c r="Z4" s="33" t="s">
        <v>271</v>
      </c>
    </row>
    <row r="5" spans="1:27" x14ac:dyDescent="0.3">
      <c r="A5" s="3"/>
      <c r="B5" s="10"/>
      <c r="C5" s="267" t="s">
        <v>48</v>
      </c>
      <c r="D5" s="267"/>
      <c r="E5" s="267"/>
      <c r="F5" s="3"/>
      <c r="G5" s="267" t="s">
        <v>73</v>
      </c>
      <c r="H5" s="267"/>
      <c r="I5" s="3"/>
      <c r="J5" s="267" t="s">
        <v>70</v>
      </c>
      <c r="K5" s="267"/>
      <c r="L5" s="3"/>
      <c r="M5" s="267" t="s">
        <v>71</v>
      </c>
      <c r="N5" s="267"/>
      <c r="O5" s="3"/>
      <c r="P5" s="3" t="s">
        <v>72</v>
      </c>
      <c r="Q5" s="3"/>
      <c r="R5" s="3"/>
      <c r="S5" s="3"/>
      <c r="T5" s="3"/>
      <c r="U5" s="3"/>
      <c r="V5" s="3"/>
      <c r="W5" s="57"/>
      <c r="X5" s="3"/>
      <c r="Y5" s="57"/>
      <c r="Z5" s="4"/>
    </row>
    <row r="6" spans="1:27" x14ac:dyDescent="0.3">
      <c r="A6" s="3"/>
      <c r="B6" s="10"/>
      <c r="C6" s="3"/>
      <c r="D6" s="3"/>
      <c r="E6" s="3"/>
      <c r="F6" s="3"/>
      <c r="G6" s="3" t="s">
        <v>17</v>
      </c>
      <c r="H6" s="3" t="s">
        <v>69</v>
      </c>
      <c r="I6" s="3"/>
      <c r="J6" s="3" t="s">
        <v>17</v>
      </c>
      <c r="K6" s="3" t="s">
        <v>69</v>
      </c>
      <c r="L6" s="3"/>
      <c r="M6" s="3" t="s">
        <v>17</v>
      </c>
      <c r="N6" s="3" t="s">
        <v>69</v>
      </c>
      <c r="O6" s="3"/>
      <c r="P6" s="3" t="s">
        <v>6</v>
      </c>
      <c r="Q6" s="3"/>
      <c r="R6" s="3"/>
      <c r="S6" s="3"/>
      <c r="T6" s="3"/>
      <c r="U6" s="3"/>
      <c r="V6" s="3"/>
      <c r="W6" s="57"/>
      <c r="X6" s="3"/>
      <c r="Y6" s="57"/>
      <c r="Z6" s="4"/>
    </row>
    <row r="7" spans="1:27" x14ac:dyDescent="0.3">
      <c r="A7" s="3"/>
      <c r="B7" s="10"/>
      <c r="C7" s="3"/>
      <c r="D7" s="3"/>
      <c r="E7" s="3"/>
      <c r="F7" s="3"/>
      <c r="G7" s="3"/>
      <c r="H7" s="3"/>
      <c r="I7" s="3"/>
      <c r="J7" s="3"/>
      <c r="K7" s="3"/>
      <c r="L7" s="3"/>
      <c r="M7" s="3"/>
      <c r="N7" s="3"/>
      <c r="O7" s="3"/>
      <c r="P7" s="3"/>
      <c r="Q7" s="3"/>
      <c r="R7" s="3"/>
      <c r="S7" s="3"/>
      <c r="T7" s="3"/>
      <c r="U7" s="3"/>
      <c r="V7" s="3"/>
      <c r="W7" s="57"/>
      <c r="X7" s="3"/>
      <c r="Y7" s="57"/>
      <c r="Z7" s="4"/>
    </row>
    <row r="8" spans="1:27" ht="28.8" hidden="1" x14ac:dyDescent="0.3">
      <c r="A8" s="4">
        <v>1</v>
      </c>
      <c r="B8" s="18" t="s">
        <v>7</v>
      </c>
      <c r="C8" s="5">
        <v>1</v>
      </c>
      <c r="D8" s="5" t="s">
        <v>67</v>
      </c>
      <c r="E8" s="5">
        <v>17</v>
      </c>
      <c r="F8" s="5"/>
      <c r="G8" s="5">
        <v>6</v>
      </c>
      <c r="H8" s="5">
        <v>0</v>
      </c>
      <c r="I8" s="5"/>
      <c r="J8" s="5">
        <v>6</v>
      </c>
      <c r="K8" s="5">
        <v>0</v>
      </c>
      <c r="L8" s="5"/>
      <c r="M8" s="5">
        <v>6</v>
      </c>
      <c r="N8" s="5">
        <v>0</v>
      </c>
      <c r="O8" s="5"/>
      <c r="P8" s="5">
        <f>C8*E8*G8*J8*M8</f>
        <v>3672</v>
      </c>
      <c r="Q8" s="5">
        <f>P8</f>
        <v>3672</v>
      </c>
      <c r="R8" s="5" t="s">
        <v>6</v>
      </c>
      <c r="S8" s="5"/>
      <c r="T8" s="4"/>
      <c r="U8" s="4"/>
      <c r="V8" s="4"/>
      <c r="W8" s="58">
        <v>60</v>
      </c>
      <c r="X8" s="4"/>
      <c r="Y8" s="57">
        <f>Q8*W8</f>
        <v>220320</v>
      </c>
      <c r="Z8" s="4"/>
    </row>
    <row r="9" spans="1:27" hidden="1" x14ac:dyDescent="0.3">
      <c r="A9" s="4"/>
      <c r="B9" s="18"/>
      <c r="C9" s="5"/>
      <c r="D9" s="5"/>
      <c r="E9" s="5"/>
      <c r="F9" s="5"/>
      <c r="G9" s="5"/>
      <c r="H9" s="5"/>
      <c r="I9" s="5"/>
      <c r="J9" s="5"/>
      <c r="K9" s="5"/>
      <c r="L9" s="5"/>
      <c r="M9" s="5"/>
      <c r="N9" s="5"/>
      <c r="O9" s="5"/>
      <c r="P9" s="5"/>
      <c r="Q9" s="5"/>
      <c r="R9" s="5"/>
      <c r="S9" s="5"/>
      <c r="T9" s="4"/>
      <c r="U9" s="4"/>
      <c r="V9" s="4"/>
      <c r="W9" s="58"/>
      <c r="X9" s="4"/>
      <c r="Y9" s="57"/>
      <c r="Z9" s="4"/>
    </row>
    <row r="10" spans="1:27" ht="43.2" hidden="1" x14ac:dyDescent="0.3">
      <c r="A10" s="4">
        <v>2</v>
      </c>
      <c r="B10" s="18" t="s">
        <v>84</v>
      </c>
      <c r="C10" s="5">
        <v>1</v>
      </c>
      <c r="D10" s="5"/>
      <c r="E10" s="5">
        <v>17</v>
      </c>
      <c r="F10" s="5"/>
      <c r="G10" s="5">
        <v>6</v>
      </c>
      <c r="H10" s="5"/>
      <c r="I10" s="5"/>
      <c r="J10" s="5">
        <v>6</v>
      </c>
      <c r="K10" s="5"/>
      <c r="L10" s="5"/>
      <c r="M10" s="5">
        <f>N10</f>
        <v>0.5</v>
      </c>
      <c r="N10" s="5">
        <v>0.5</v>
      </c>
      <c r="O10" s="5"/>
      <c r="P10" s="5">
        <f>C10*E10*G10*J10*N10</f>
        <v>306</v>
      </c>
      <c r="Q10" s="4">
        <f>P10</f>
        <v>306</v>
      </c>
      <c r="R10" s="4" t="s">
        <v>6</v>
      </c>
      <c r="S10" s="4"/>
      <c r="T10" s="4" t="s">
        <v>10</v>
      </c>
      <c r="U10" s="4">
        <v>306</v>
      </c>
      <c r="V10" s="4" t="s">
        <v>6</v>
      </c>
      <c r="W10" s="58">
        <v>65</v>
      </c>
      <c r="X10" s="4" t="s">
        <v>58</v>
      </c>
      <c r="Y10" s="57">
        <f>U10*W10</f>
        <v>19890</v>
      </c>
      <c r="Z10" s="4"/>
    </row>
    <row r="11" spans="1:27" hidden="1" x14ac:dyDescent="0.3">
      <c r="A11" s="4"/>
      <c r="B11" s="18"/>
      <c r="C11" s="5"/>
      <c r="D11" s="5"/>
      <c r="E11" s="5"/>
      <c r="F11" s="5"/>
      <c r="G11" s="5"/>
      <c r="H11" s="5"/>
      <c r="I11" s="5"/>
      <c r="J11" s="5"/>
      <c r="K11" s="5"/>
      <c r="L11" s="5"/>
      <c r="M11" s="5"/>
      <c r="N11" s="5"/>
      <c r="O11" s="5"/>
      <c r="P11" s="5"/>
      <c r="Q11" s="4"/>
      <c r="R11" s="4"/>
      <c r="S11" s="4"/>
      <c r="T11" s="4"/>
      <c r="U11" s="4"/>
      <c r="V11" s="4"/>
      <c r="W11" s="58"/>
      <c r="X11" s="4"/>
      <c r="Y11" s="58"/>
      <c r="Z11" s="4"/>
    </row>
    <row r="12" spans="1:27" ht="28.8" hidden="1" x14ac:dyDescent="0.3">
      <c r="A12" s="4">
        <v>3</v>
      </c>
      <c r="B12" s="18" t="s">
        <v>85</v>
      </c>
      <c r="C12" s="5">
        <v>1</v>
      </c>
      <c r="D12" s="5" t="s">
        <v>67</v>
      </c>
      <c r="E12" s="5">
        <v>17</v>
      </c>
      <c r="F12" s="5"/>
      <c r="G12" s="5">
        <v>6</v>
      </c>
      <c r="H12" s="5">
        <v>0</v>
      </c>
      <c r="I12" s="5"/>
      <c r="J12" s="5">
        <v>6</v>
      </c>
      <c r="K12" s="5">
        <v>0</v>
      </c>
      <c r="L12" s="5"/>
      <c r="M12" s="5">
        <f>N12</f>
        <v>0.5</v>
      </c>
      <c r="N12" s="5">
        <v>0.5</v>
      </c>
      <c r="O12" s="5"/>
      <c r="P12" s="5">
        <f>C12*E12*G12*J12*N12</f>
        <v>306</v>
      </c>
      <c r="Q12" s="4">
        <f>P12</f>
        <v>306</v>
      </c>
      <c r="R12" s="4" t="s">
        <v>6</v>
      </c>
      <c r="S12" s="4"/>
      <c r="T12" s="5" t="s">
        <v>13</v>
      </c>
      <c r="U12" s="4">
        <v>29.41</v>
      </c>
      <c r="V12" s="4" t="s">
        <v>14</v>
      </c>
      <c r="W12" s="58">
        <v>400</v>
      </c>
      <c r="X12" s="4" t="s">
        <v>59</v>
      </c>
      <c r="Y12" s="58">
        <f>W12*U12</f>
        <v>11764</v>
      </c>
      <c r="Z12" s="4"/>
    </row>
    <row r="13" spans="1:27" hidden="1" x14ac:dyDescent="0.3">
      <c r="A13" s="4"/>
      <c r="B13" s="19"/>
      <c r="C13" s="4"/>
      <c r="D13" s="4"/>
      <c r="E13" s="4"/>
      <c r="F13" s="4"/>
      <c r="G13" s="4"/>
      <c r="H13" s="4"/>
      <c r="I13" s="4"/>
      <c r="J13" s="4"/>
      <c r="K13" s="4"/>
      <c r="L13" s="4"/>
      <c r="M13" s="4"/>
      <c r="N13" s="4"/>
      <c r="O13" s="4"/>
      <c r="P13" s="4"/>
      <c r="Q13" s="4"/>
      <c r="R13" s="4"/>
      <c r="S13" s="4"/>
      <c r="T13" s="4" t="s">
        <v>10</v>
      </c>
      <c r="U13" s="4">
        <v>145.01</v>
      </c>
      <c r="V13" s="4" t="s">
        <v>6</v>
      </c>
      <c r="W13" s="58">
        <v>65</v>
      </c>
      <c r="X13" s="4" t="s">
        <v>58</v>
      </c>
      <c r="Y13" s="58">
        <f>U13*W13</f>
        <v>9425.65</v>
      </c>
      <c r="Z13" s="4"/>
    </row>
    <row r="14" spans="1:27" hidden="1" x14ac:dyDescent="0.3">
      <c r="A14" s="4"/>
      <c r="B14" s="19"/>
      <c r="C14" s="4"/>
      <c r="D14" s="4"/>
      <c r="E14" s="4"/>
      <c r="F14" s="4"/>
      <c r="G14" s="4"/>
      <c r="H14" s="4"/>
      <c r="I14" s="4"/>
      <c r="J14" s="4"/>
      <c r="K14" s="4"/>
      <c r="L14" s="4"/>
      <c r="M14" s="4"/>
      <c r="N14" s="4"/>
      <c r="O14" s="4"/>
      <c r="P14" s="4"/>
      <c r="Q14" s="4"/>
      <c r="R14" s="4"/>
      <c r="S14" s="4"/>
      <c r="T14" s="4" t="s">
        <v>15</v>
      </c>
      <c r="U14" s="4">
        <v>306.17</v>
      </c>
      <c r="V14" s="4" t="s">
        <v>6</v>
      </c>
      <c r="W14" s="58">
        <v>30</v>
      </c>
      <c r="X14" s="4" t="s">
        <v>58</v>
      </c>
      <c r="Y14" s="58">
        <f>U14*W14</f>
        <v>9185.1</v>
      </c>
      <c r="Z14" s="4"/>
    </row>
    <row r="15" spans="1:27" hidden="1" x14ac:dyDescent="0.3">
      <c r="A15" s="4"/>
      <c r="B15" s="19"/>
      <c r="C15" s="4"/>
      <c r="D15" s="4"/>
      <c r="E15" s="4"/>
      <c r="F15" s="4"/>
      <c r="G15" s="4"/>
      <c r="H15" s="4"/>
      <c r="I15" s="4"/>
      <c r="J15" s="4"/>
      <c r="K15" s="4"/>
      <c r="L15" s="4"/>
      <c r="M15" s="4"/>
      <c r="N15" s="4"/>
      <c r="O15" s="4"/>
      <c r="P15" s="4"/>
      <c r="Q15" s="4"/>
      <c r="R15" s="4"/>
      <c r="S15" s="4"/>
      <c r="T15" s="4"/>
      <c r="U15" s="4"/>
      <c r="V15" s="4"/>
      <c r="W15" s="58"/>
      <c r="X15" s="4"/>
      <c r="Y15" s="57">
        <f>SUM(Y12:Y14)</f>
        <v>30374.75</v>
      </c>
      <c r="Z15" s="4"/>
    </row>
    <row r="16" spans="1:27" ht="72" x14ac:dyDescent="0.3">
      <c r="A16" s="4">
        <v>4</v>
      </c>
      <c r="B16" s="18" t="s">
        <v>66</v>
      </c>
      <c r="C16" s="5">
        <v>1</v>
      </c>
      <c r="D16" s="5"/>
      <c r="E16" s="5">
        <v>17</v>
      </c>
      <c r="F16" s="5"/>
      <c r="G16" s="5">
        <v>5</v>
      </c>
      <c r="H16" s="5">
        <v>0</v>
      </c>
      <c r="I16" s="5"/>
      <c r="J16" s="5">
        <v>5</v>
      </c>
      <c r="K16" s="5">
        <v>0</v>
      </c>
      <c r="L16" s="5"/>
      <c r="M16" s="5">
        <v>1.5</v>
      </c>
      <c r="N16" s="5">
        <v>0</v>
      </c>
      <c r="O16" s="5"/>
      <c r="P16" s="5">
        <f>C16*E16*G16*J16*M16</f>
        <v>637.5</v>
      </c>
      <c r="Q16" s="4">
        <f>P16</f>
        <v>637.5</v>
      </c>
      <c r="R16" s="4" t="s">
        <v>6</v>
      </c>
      <c r="S16" s="4"/>
      <c r="T16" s="4"/>
      <c r="U16" s="4"/>
      <c r="V16" s="4"/>
      <c r="W16" s="58"/>
      <c r="X16" s="4" t="s">
        <v>11</v>
      </c>
      <c r="Y16" s="58" t="s">
        <v>11</v>
      </c>
      <c r="Z16" s="4"/>
    </row>
    <row r="17" spans="1:26" hidden="1" x14ac:dyDescent="0.3">
      <c r="A17" s="4"/>
      <c r="B17" s="19"/>
      <c r="C17" s="4"/>
      <c r="D17" s="4"/>
      <c r="E17" s="4"/>
      <c r="F17" s="4"/>
      <c r="G17" s="4"/>
      <c r="H17" s="4"/>
      <c r="I17" s="4"/>
      <c r="J17" s="4"/>
      <c r="K17" s="4"/>
      <c r="L17" s="4"/>
      <c r="M17" s="4"/>
      <c r="N17" s="4"/>
      <c r="O17" s="4"/>
      <c r="P17" s="4"/>
      <c r="Q17" s="4"/>
      <c r="R17" s="4"/>
      <c r="S17" s="4"/>
      <c r="T17" s="4" t="s">
        <v>13</v>
      </c>
      <c r="U17" s="4">
        <v>108.3</v>
      </c>
      <c r="V17" s="4" t="s">
        <v>14</v>
      </c>
      <c r="W17" s="58">
        <v>400</v>
      </c>
      <c r="X17" s="4" t="s">
        <v>59</v>
      </c>
      <c r="Y17" s="58">
        <f>U17*W17</f>
        <v>43320</v>
      </c>
      <c r="Z17" s="4"/>
    </row>
    <row r="18" spans="1:26" hidden="1" x14ac:dyDescent="0.3">
      <c r="A18" s="4"/>
      <c r="B18" s="19"/>
      <c r="C18" s="4"/>
      <c r="D18" s="4"/>
      <c r="E18" s="4"/>
      <c r="F18" s="4"/>
      <c r="G18" s="4"/>
      <c r="H18" s="4"/>
      <c r="I18" s="4"/>
      <c r="J18" s="4"/>
      <c r="K18" s="4"/>
      <c r="L18" s="4"/>
      <c r="M18" s="4"/>
      <c r="N18" s="4"/>
      <c r="O18" s="4"/>
      <c r="P18" s="4"/>
      <c r="Q18" s="4"/>
      <c r="R18" s="4"/>
      <c r="S18" s="4"/>
      <c r="T18" s="4" t="s">
        <v>10</v>
      </c>
      <c r="U18" s="4">
        <v>270.38</v>
      </c>
      <c r="V18" s="4" t="s">
        <v>6</v>
      </c>
      <c r="W18" s="58">
        <v>65</v>
      </c>
      <c r="X18" s="4" t="s">
        <v>58</v>
      </c>
      <c r="Y18" s="58">
        <f>U18*W18</f>
        <v>17574.7</v>
      </c>
      <c r="Z18" s="4"/>
    </row>
    <row r="19" spans="1:26" hidden="1" x14ac:dyDescent="0.3">
      <c r="A19" s="4"/>
      <c r="B19" s="19"/>
      <c r="C19" s="4"/>
      <c r="D19" s="4"/>
      <c r="E19" s="4"/>
      <c r="F19" s="4"/>
      <c r="G19" s="4"/>
      <c r="H19" s="4"/>
      <c r="I19" s="4"/>
      <c r="J19" s="4"/>
      <c r="K19" s="4"/>
      <c r="L19" s="4"/>
      <c r="M19" s="4"/>
      <c r="N19" s="4"/>
      <c r="O19" s="4"/>
      <c r="P19" s="4"/>
      <c r="Q19" s="4"/>
      <c r="R19" s="4"/>
      <c r="S19" s="4"/>
      <c r="T19" s="4" t="s">
        <v>16</v>
      </c>
      <c r="U19" s="4">
        <v>540.77</v>
      </c>
      <c r="V19" s="4" t="s">
        <v>6</v>
      </c>
      <c r="W19" s="58">
        <v>40</v>
      </c>
      <c r="X19" s="4" t="s">
        <v>58</v>
      </c>
      <c r="Y19" s="58">
        <f>U19*W19:W19</f>
        <v>21630.799999999999</v>
      </c>
      <c r="Z19" s="4"/>
    </row>
    <row r="20" spans="1:26" x14ac:dyDescent="0.3">
      <c r="A20" s="4"/>
      <c r="B20" s="19"/>
      <c r="C20" s="4"/>
      <c r="D20" s="4"/>
      <c r="E20" s="4"/>
      <c r="F20" s="4"/>
      <c r="G20" s="4"/>
      <c r="H20" s="4"/>
      <c r="I20" s="4"/>
      <c r="J20" s="4"/>
      <c r="K20" s="4"/>
      <c r="L20" s="4"/>
      <c r="M20" s="4"/>
      <c r="N20" s="4"/>
      <c r="O20" s="4"/>
      <c r="P20" s="4"/>
      <c r="Q20" s="4"/>
      <c r="R20" s="4"/>
      <c r="S20" s="4"/>
      <c r="T20" s="4" t="s">
        <v>18</v>
      </c>
      <c r="U20" s="4">
        <v>32</v>
      </c>
      <c r="V20" s="4" t="s">
        <v>39</v>
      </c>
      <c r="W20" s="58">
        <f>12*12/162*12</f>
        <v>10.666666666666666</v>
      </c>
      <c r="X20" s="4" t="s">
        <v>60</v>
      </c>
      <c r="Y20" s="58">
        <f>U20*W20</f>
        <v>341.33333333333331</v>
      </c>
      <c r="Z20" s="57">
        <f>Y20</f>
        <v>341.33333333333331</v>
      </c>
    </row>
    <row r="21" spans="1:26" x14ac:dyDescent="0.3">
      <c r="A21" s="4"/>
      <c r="B21" s="19"/>
      <c r="C21" s="4"/>
      <c r="D21" s="4"/>
      <c r="E21" s="4"/>
      <c r="F21" s="4"/>
      <c r="G21" s="4"/>
      <c r="H21" s="4"/>
      <c r="I21" s="4"/>
      <c r="J21" s="4"/>
      <c r="K21" s="4"/>
      <c r="L21" s="4"/>
      <c r="M21" s="4"/>
      <c r="N21" s="4"/>
      <c r="O21" s="4"/>
      <c r="P21" s="4"/>
      <c r="Q21" s="4"/>
      <c r="R21" s="4"/>
      <c r="S21" s="4"/>
      <c r="T21" s="4"/>
      <c r="U21" s="4"/>
      <c r="V21" s="4"/>
      <c r="W21" s="58"/>
      <c r="X21" s="4"/>
      <c r="Y21" s="57" t="s">
        <v>11</v>
      </c>
      <c r="Z21" s="4"/>
    </row>
    <row r="22" spans="1:26" ht="86.4" x14ac:dyDescent="0.3">
      <c r="A22" s="4">
        <v>5</v>
      </c>
      <c r="B22" s="18" t="s">
        <v>86</v>
      </c>
      <c r="C22" s="5">
        <v>1</v>
      </c>
      <c r="D22" s="5"/>
      <c r="E22" s="5">
        <v>17</v>
      </c>
      <c r="F22" s="5"/>
      <c r="G22" s="5">
        <v>1.5</v>
      </c>
      <c r="H22" s="5">
        <v>0</v>
      </c>
      <c r="I22" s="5"/>
      <c r="J22" s="5">
        <f>G22</f>
        <v>1.5</v>
      </c>
      <c r="K22" s="5">
        <v>0</v>
      </c>
      <c r="L22" s="5"/>
      <c r="M22" s="5">
        <v>2.5</v>
      </c>
      <c r="N22" s="5">
        <v>0</v>
      </c>
      <c r="O22" s="5"/>
      <c r="P22" s="5">
        <f>C22*E22*G22*J22*M22</f>
        <v>95.625</v>
      </c>
      <c r="Q22" s="4">
        <f>P22</f>
        <v>95.625</v>
      </c>
      <c r="R22" s="4" t="s">
        <v>6</v>
      </c>
      <c r="S22" s="4"/>
      <c r="T22" s="4"/>
      <c r="U22" s="4"/>
      <c r="V22" s="4"/>
      <c r="W22" s="58"/>
      <c r="X22" s="4"/>
      <c r="Y22" s="58"/>
      <c r="Z22" s="4"/>
    </row>
    <row r="23" spans="1:26" x14ac:dyDescent="0.3">
      <c r="A23" s="4"/>
      <c r="B23" s="19"/>
      <c r="C23" s="4"/>
      <c r="D23" s="4"/>
      <c r="E23" s="4"/>
      <c r="F23" s="4"/>
      <c r="G23" s="4"/>
      <c r="H23" s="4"/>
      <c r="I23" s="4"/>
      <c r="J23" s="4"/>
      <c r="K23" s="4"/>
      <c r="L23" s="4"/>
      <c r="M23" s="4"/>
      <c r="N23" s="4"/>
      <c r="O23" s="4"/>
      <c r="P23" s="4"/>
      <c r="Q23" s="4"/>
      <c r="R23" s="4"/>
      <c r="S23" s="4"/>
      <c r="T23" s="4"/>
      <c r="U23" s="4"/>
      <c r="V23" s="4"/>
      <c r="W23" s="58"/>
      <c r="X23" s="4"/>
      <c r="Y23" s="58"/>
      <c r="Z23" s="4"/>
    </row>
    <row r="24" spans="1:26" x14ac:dyDescent="0.3">
      <c r="A24" s="4"/>
      <c r="B24" s="19"/>
      <c r="C24" s="4"/>
      <c r="D24" s="4"/>
      <c r="E24" s="4"/>
      <c r="F24" s="4"/>
      <c r="G24" s="4"/>
      <c r="H24" s="4"/>
      <c r="I24" s="4"/>
      <c r="J24" s="4"/>
      <c r="K24" s="4"/>
      <c r="L24" s="4"/>
      <c r="M24" s="4"/>
      <c r="N24" s="4"/>
      <c r="O24" s="4"/>
      <c r="P24" s="4"/>
      <c r="Q24" s="4"/>
      <c r="R24" s="4"/>
      <c r="S24" s="4"/>
      <c r="T24" s="4"/>
      <c r="U24" s="4"/>
      <c r="V24" s="4"/>
      <c r="W24" s="58"/>
      <c r="X24" s="4"/>
      <c r="Y24" s="58"/>
      <c r="Z24" s="4"/>
    </row>
    <row r="25" spans="1:26" x14ac:dyDescent="0.3">
      <c r="A25" s="4"/>
      <c r="B25" s="19"/>
      <c r="C25" s="4"/>
      <c r="D25" s="4"/>
      <c r="E25" s="4"/>
      <c r="F25" s="4"/>
      <c r="G25" s="4"/>
      <c r="H25" s="4"/>
      <c r="I25" s="4"/>
      <c r="J25" s="4"/>
      <c r="K25" s="4"/>
      <c r="L25" s="4"/>
      <c r="M25" s="4"/>
      <c r="N25" s="4"/>
      <c r="O25" s="4"/>
      <c r="P25" s="4"/>
      <c r="Q25" s="4"/>
      <c r="R25" s="4"/>
      <c r="S25" s="4"/>
      <c r="T25" s="4" t="s">
        <v>19</v>
      </c>
      <c r="U25" s="4">
        <v>45.9</v>
      </c>
      <c r="V25" s="4" t="s">
        <v>39</v>
      </c>
      <c r="W25" s="58">
        <f>8*8/162*12</f>
        <v>4.7407407407407405</v>
      </c>
      <c r="X25" s="4" t="s">
        <v>60</v>
      </c>
      <c r="Y25" s="58">
        <f>U25*W25</f>
        <v>217.6</v>
      </c>
      <c r="Z25" s="312">
        <f>Y25+Y26+Y27</f>
        <v>671.94074074074069</v>
      </c>
    </row>
    <row r="26" spans="1:26" x14ac:dyDescent="0.3">
      <c r="A26" s="4"/>
      <c r="B26" s="19"/>
      <c r="C26" s="4"/>
      <c r="D26" s="4"/>
      <c r="E26" s="4"/>
      <c r="F26" s="4"/>
      <c r="G26" s="4"/>
      <c r="H26" s="4"/>
      <c r="I26" s="4"/>
      <c r="J26" s="4"/>
      <c r="K26" s="4"/>
      <c r="L26" s="4"/>
      <c r="M26" s="4"/>
      <c r="N26" s="4"/>
      <c r="O26" s="4"/>
      <c r="P26" s="4"/>
      <c r="Q26" s="4"/>
      <c r="R26" s="4"/>
      <c r="S26" s="4"/>
      <c r="T26" s="4" t="s">
        <v>20</v>
      </c>
      <c r="U26" s="4">
        <v>9.35</v>
      </c>
      <c r="V26" s="4" t="s">
        <v>39</v>
      </c>
      <c r="W26" s="58">
        <f>16*16/162*12</f>
        <v>18.962962962962962</v>
      </c>
      <c r="X26" s="4" t="s">
        <v>60</v>
      </c>
      <c r="Y26" s="58">
        <f>U26*W26</f>
        <v>177.30370370370369</v>
      </c>
      <c r="Z26" s="312"/>
    </row>
    <row r="27" spans="1:26" x14ac:dyDescent="0.3">
      <c r="A27" s="4"/>
      <c r="B27" s="19"/>
      <c r="C27" s="4"/>
      <c r="D27" s="4"/>
      <c r="E27" s="4"/>
      <c r="F27" s="4"/>
      <c r="G27" s="4"/>
      <c r="H27" s="4"/>
      <c r="I27" s="4"/>
      <c r="J27" s="4"/>
      <c r="K27" s="4"/>
      <c r="L27" s="4"/>
      <c r="M27" s="4"/>
      <c r="N27" s="4"/>
      <c r="O27" s="4"/>
      <c r="P27" s="4"/>
      <c r="Q27" s="4"/>
      <c r="R27" s="4"/>
      <c r="S27" s="4"/>
      <c r="T27" s="4" t="s">
        <v>21</v>
      </c>
      <c r="U27" s="4">
        <v>9.35</v>
      </c>
      <c r="V27" s="4" t="s">
        <v>39</v>
      </c>
      <c r="W27" s="58">
        <f>20*20/162*12</f>
        <v>29.629629629629626</v>
      </c>
      <c r="X27" s="4" t="s">
        <v>60</v>
      </c>
      <c r="Y27" s="58">
        <f>U27*W27</f>
        <v>277.03703703703701</v>
      </c>
      <c r="Z27" s="312"/>
    </row>
    <row r="28" spans="1:26" x14ac:dyDescent="0.3">
      <c r="A28" s="4"/>
      <c r="B28" s="19"/>
      <c r="C28" s="4"/>
      <c r="D28" s="4"/>
      <c r="E28" s="4"/>
      <c r="F28" s="4"/>
      <c r="G28" s="4"/>
      <c r="H28" s="4"/>
      <c r="I28" s="4"/>
      <c r="J28" s="4"/>
      <c r="K28" s="4"/>
      <c r="L28" s="4"/>
      <c r="M28" s="4"/>
      <c r="N28" s="4"/>
      <c r="O28" s="4"/>
      <c r="P28" s="4"/>
      <c r="Q28" s="4"/>
      <c r="R28" s="4"/>
      <c r="S28" s="4"/>
      <c r="T28" s="4"/>
      <c r="U28" s="4"/>
      <c r="V28" s="4"/>
      <c r="W28" s="58"/>
      <c r="X28" s="4"/>
      <c r="Y28" s="4"/>
      <c r="Z28" s="4"/>
    </row>
    <row r="29" spans="1:26" ht="72" x14ac:dyDescent="0.3">
      <c r="A29" s="4">
        <v>6</v>
      </c>
      <c r="B29" s="6" t="s">
        <v>38</v>
      </c>
      <c r="C29" s="5">
        <v>1</v>
      </c>
      <c r="D29" s="5"/>
      <c r="E29" s="5">
        <v>1</v>
      </c>
      <c r="F29" s="5"/>
      <c r="G29" s="5">
        <v>300</v>
      </c>
      <c r="H29" s="5">
        <v>0</v>
      </c>
      <c r="I29" s="5"/>
      <c r="J29" s="5">
        <v>2</v>
      </c>
      <c r="K29" s="5">
        <v>0</v>
      </c>
      <c r="L29" s="5" t="s">
        <v>11</v>
      </c>
      <c r="M29" s="5">
        <v>1.5</v>
      </c>
      <c r="N29" s="5">
        <v>0</v>
      </c>
      <c r="O29" s="5"/>
      <c r="P29" s="5">
        <f>G29*J29*M29*E29</f>
        <v>900</v>
      </c>
      <c r="Q29" s="4">
        <f>P29</f>
        <v>900</v>
      </c>
      <c r="R29" s="4" t="s">
        <v>6</v>
      </c>
      <c r="S29" s="4"/>
      <c r="T29" s="4"/>
      <c r="U29" s="4"/>
      <c r="V29" s="4"/>
      <c r="W29" s="58"/>
      <c r="X29" s="4"/>
      <c r="Y29" s="58"/>
      <c r="Z29" s="4"/>
    </row>
    <row r="30" spans="1:26" x14ac:dyDescent="0.3">
      <c r="A30" s="4"/>
      <c r="B30" s="19"/>
      <c r="C30" s="4"/>
      <c r="D30" s="4"/>
      <c r="E30" s="4"/>
      <c r="F30" s="4"/>
      <c r="G30" s="4"/>
      <c r="H30" s="4"/>
      <c r="I30" s="4"/>
      <c r="J30" s="4"/>
      <c r="K30" s="4"/>
      <c r="L30" s="4"/>
      <c r="M30" s="4"/>
      <c r="N30" s="4"/>
      <c r="O30" s="4"/>
      <c r="P30" s="4"/>
      <c r="Q30" s="4"/>
      <c r="R30" s="4"/>
      <c r="S30" s="4"/>
      <c r="T30" s="4"/>
      <c r="U30" s="4"/>
      <c r="V30" s="4"/>
      <c r="W30" s="58"/>
      <c r="X30" s="4"/>
      <c r="Y30" s="58"/>
      <c r="Z30" s="4"/>
    </row>
    <row r="31" spans="1:26" x14ac:dyDescent="0.3">
      <c r="A31" s="4"/>
      <c r="B31" s="19"/>
      <c r="C31" s="4"/>
      <c r="D31" s="4"/>
      <c r="E31" s="4"/>
      <c r="F31" s="4"/>
      <c r="G31" s="4"/>
      <c r="H31" s="4"/>
      <c r="I31" s="4"/>
      <c r="J31" s="4"/>
      <c r="K31" s="4"/>
      <c r="L31" s="4"/>
      <c r="M31" s="4"/>
      <c r="N31" s="4"/>
      <c r="O31" s="4"/>
      <c r="P31" s="4"/>
      <c r="Q31" s="4"/>
      <c r="R31" s="4"/>
      <c r="S31" s="4"/>
      <c r="T31" s="4"/>
      <c r="U31" s="4"/>
      <c r="V31" s="4"/>
      <c r="W31" s="58"/>
      <c r="X31" s="4"/>
      <c r="Y31" s="58"/>
      <c r="Z31" s="4"/>
    </row>
    <row r="32" spans="1:26" x14ac:dyDescent="0.3">
      <c r="A32" s="4"/>
      <c r="B32" s="19"/>
      <c r="C32" s="4"/>
      <c r="D32" s="4"/>
      <c r="E32" s="4"/>
      <c r="F32" s="4"/>
      <c r="G32" s="4"/>
      <c r="H32" s="4"/>
      <c r="I32" s="4"/>
      <c r="J32" s="4"/>
      <c r="K32" s="4"/>
      <c r="L32" s="4"/>
      <c r="M32" s="4"/>
      <c r="N32" s="4"/>
      <c r="O32" s="4"/>
      <c r="P32" s="4"/>
      <c r="Q32" s="4"/>
      <c r="R32" s="4"/>
      <c r="S32" s="4"/>
      <c r="T32" s="4" t="s">
        <v>19</v>
      </c>
      <c r="U32" s="4">
        <v>179.55</v>
      </c>
      <c r="V32" s="4" t="s">
        <v>39</v>
      </c>
      <c r="W32" s="58">
        <f>8*8/162*12</f>
        <v>4.7407407407407405</v>
      </c>
      <c r="X32" s="4" t="s">
        <v>60</v>
      </c>
      <c r="Y32" s="58">
        <f>U32*W32</f>
        <v>851.2</v>
      </c>
      <c r="Z32" s="312">
        <f>SUM(Y32:Y34)</f>
        <v>1740.088888888889</v>
      </c>
    </row>
    <row r="33" spans="1:26" x14ac:dyDescent="0.3">
      <c r="A33" s="4"/>
      <c r="B33" s="19"/>
      <c r="C33" s="4"/>
      <c r="D33" s="4"/>
      <c r="E33" s="4"/>
      <c r="F33" s="4"/>
      <c r="G33" s="4"/>
      <c r="H33" s="4"/>
      <c r="I33" s="4"/>
      <c r="J33" s="4"/>
      <c r="K33" s="4"/>
      <c r="L33" s="4"/>
      <c r="M33" s="4"/>
      <c r="N33" s="4"/>
      <c r="O33" s="4"/>
      <c r="P33" s="4"/>
      <c r="Q33" s="4"/>
      <c r="R33" s="4"/>
      <c r="S33" s="4"/>
      <c r="T33" s="4" t="s">
        <v>22</v>
      </c>
      <c r="U33" s="4">
        <v>30</v>
      </c>
      <c r="V33" s="4" t="s">
        <v>39</v>
      </c>
      <c r="W33" s="58">
        <f>12*12/162*12</f>
        <v>10.666666666666666</v>
      </c>
      <c r="X33" s="4" t="s">
        <v>60</v>
      </c>
      <c r="Y33" s="58">
        <f>U33*W33</f>
        <v>320</v>
      </c>
      <c r="Z33" s="312"/>
    </row>
    <row r="34" spans="1:26" x14ac:dyDescent="0.3">
      <c r="A34" s="4"/>
      <c r="B34" s="19"/>
      <c r="C34" s="4"/>
      <c r="D34" s="4"/>
      <c r="E34" s="4"/>
      <c r="F34" s="4"/>
      <c r="G34" s="4"/>
      <c r="H34" s="4"/>
      <c r="I34" s="4"/>
      <c r="J34" s="4"/>
      <c r="K34" s="4"/>
      <c r="L34" s="4"/>
      <c r="M34" s="4"/>
      <c r="N34" s="4"/>
      <c r="O34" s="4"/>
      <c r="P34" s="4"/>
      <c r="Q34" s="4"/>
      <c r="R34" s="4"/>
      <c r="S34" s="4"/>
      <c r="T34" s="4" t="s">
        <v>20</v>
      </c>
      <c r="U34" s="4">
        <v>30</v>
      </c>
      <c r="V34" s="4" t="s">
        <v>39</v>
      </c>
      <c r="W34" s="58">
        <f>16*16/162*12</f>
        <v>18.962962962962962</v>
      </c>
      <c r="X34" s="4" t="s">
        <v>60</v>
      </c>
      <c r="Y34" s="58">
        <f>U34*W34</f>
        <v>568.88888888888891</v>
      </c>
      <c r="Z34" s="312"/>
    </row>
    <row r="35" spans="1:26" x14ac:dyDescent="0.3">
      <c r="A35" s="4"/>
      <c r="B35" s="19"/>
      <c r="C35" s="4"/>
      <c r="D35" s="4"/>
      <c r="E35" s="4"/>
      <c r="F35" s="4"/>
      <c r="G35" s="4"/>
      <c r="H35" s="4"/>
      <c r="I35" s="4"/>
      <c r="J35" s="4"/>
      <c r="K35" s="4"/>
      <c r="L35" s="4"/>
      <c r="M35" s="4"/>
      <c r="N35" s="4"/>
      <c r="O35" s="4"/>
      <c r="P35" s="4"/>
      <c r="Q35" s="4"/>
      <c r="R35" s="4"/>
      <c r="S35" s="4"/>
      <c r="T35" s="4"/>
      <c r="U35" s="4"/>
      <c r="V35" s="4"/>
      <c r="W35" s="58"/>
      <c r="X35" s="4"/>
      <c r="Y35" s="4"/>
      <c r="Z35" s="4"/>
    </row>
    <row r="36" spans="1:26" ht="103.5" customHeight="1" x14ac:dyDescent="0.3">
      <c r="A36" s="4">
        <v>7</v>
      </c>
      <c r="B36" s="18" t="s">
        <v>37</v>
      </c>
      <c r="C36" s="5">
        <v>1</v>
      </c>
      <c r="D36" s="5"/>
      <c r="E36" s="5">
        <v>17</v>
      </c>
      <c r="F36" s="5"/>
      <c r="G36" s="5">
        <v>1.5</v>
      </c>
      <c r="H36" s="5">
        <v>0</v>
      </c>
      <c r="I36" s="5"/>
      <c r="J36" s="5">
        <v>1.5</v>
      </c>
      <c r="K36" s="5">
        <v>0</v>
      </c>
      <c r="L36" s="5"/>
      <c r="M36" s="5">
        <v>15.5</v>
      </c>
      <c r="N36" s="5">
        <v>0</v>
      </c>
      <c r="O36" s="5"/>
      <c r="P36" s="5">
        <f>C36*E36*G36*J36*M36</f>
        <v>592.875</v>
      </c>
      <c r="Q36" s="4">
        <f>P36</f>
        <v>592.875</v>
      </c>
      <c r="R36" s="4" t="s">
        <v>6</v>
      </c>
      <c r="S36" s="4"/>
      <c r="T36" s="4"/>
      <c r="U36" s="4"/>
      <c r="V36" s="4"/>
      <c r="W36" s="58"/>
      <c r="X36" s="4"/>
      <c r="Y36" s="58"/>
      <c r="Z36" s="4"/>
    </row>
    <row r="37" spans="1:26" ht="0.75" hidden="1" customHeight="1" x14ac:dyDescent="0.3">
      <c r="A37" s="4"/>
      <c r="B37" s="19"/>
      <c r="C37" s="4"/>
      <c r="D37" s="4"/>
      <c r="E37" s="4"/>
      <c r="F37" s="4"/>
      <c r="G37" s="4"/>
      <c r="H37" s="4"/>
      <c r="I37" s="4"/>
      <c r="J37" s="4"/>
      <c r="K37" s="4"/>
      <c r="L37" s="4"/>
      <c r="M37" s="4"/>
      <c r="N37" s="4"/>
      <c r="O37" s="4"/>
      <c r="P37" s="4"/>
      <c r="Q37" s="4"/>
      <c r="R37" s="4"/>
      <c r="S37" s="4"/>
      <c r="T37" s="4"/>
      <c r="U37" s="4"/>
      <c r="V37" s="4"/>
      <c r="W37" s="58"/>
      <c r="X37" s="4"/>
      <c r="Y37" s="58"/>
      <c r="Z37" s="4"/>
    </row>
    <row r="38" spans="1:26" hidden="1" x14ac:dyDescent="0.3">
      <c r="A38" s="4"/>
      <c r="B38" s="19"/>
      <c r="C38" s="4"/>
      <c r="D38" s="4"/>
      <c r="E38" s="4"/>
      <c r="F38" s="4"/>
      <c r="G38" s="4"/>
      <c r="H38" s="4"/>
      <c r="I38" s="4"/>
      <c r="J38" s="4"/>
      <c r="K38" s="4"/>
      <c r="L38" s="4"/>
      <c r="M38" s="4"/>
      <c r="N38" s="4"/>
      <c r="O38" s="4"/>
      <c r="P38" s="4"/>
      <c r="Q38" s="4"/>
      <c r="R38" s="4"/>
      <c r="S38" s="4"/>
      <c r="T38" s="4"/>
      <c r="U38" s="4"/>
      <c r="V38" s="4"/>
      <c r="W38" s="58"/>
      <c r="X38" s="4"/>
      <c r="Y38" s="58"/>
      <c r="Z38" s="4"/>
    </row>
    <row r="39" spans="1:26" x14ac:dyDescent="0.3">
      <c r="A39" s="4"/>
      <c r="B39" s="19"/>
      <c r="C39" s="4"/>
      <c r="D39" s="4"/>
      <c r="E39" s="4"/>
      <c r="F39" s="4"/>
      <c r="G39" s="4"/>
      <c r="H39" s="4"/>
      <c r="I39" s="4"/>
      <c r="J39" s="4"/>
      <c r="K39" s="4"/>
      <c r="L39" s="4"/>
      <c r="M39" s="4"/>
      <c r="N39" s="4"/>
      <c r="O39" s="4"/>
      <c r="P39" s="4"/>
      <c r="Q39" s="4"/>
      <c r="R39" s="4"/>
      <c r="S39" s="4"/>
      <c r="T39" s="4" t="s">
        <v>19</v>
      </c>
      <c r="U39" s="4">
        <f>6528/40</f>
        <v>163.19999999999999</v>
      </c>
      <c r="V39" s="4" t="s">
        <v>39</v>
      </c>
      <c r="W39" s="58">
        <f>8*8/162*12</f>
        <v>4.7407407407407405</v>
      </c>
      <c r="X39" s="4" t="s">
        <v>60</v>
      </c>
      <c r="Y39" s="58">
        <f>U39*W39</f>
        <v>773.68888888888875</v>
      </c>
      <c r="Z39" s="312">
        <f>SUM(Y39:Y41)</f>
        <v>2054.1037037037036</v>
      </c>
    </row>
    <row r="40" spans="1:26" x14ac:dyDescent="0.3">
      <c r="A40" s="4"/>
      <c r="B40" s="19"/>
      <c r="C40" s="4"/>
      <c r="D40" s="4"/>
      <c r="E40" s="4"/>
      <c r="F40" s="4"/>
      <c r="G40" s="4"/>
      <c r="H40" s="4"/>
      <c r="I40" s="4"/>
      <c r="J40" s="4"/>
      <c r="K40" s="4"/>
      <c r="L40" s="4"/>
      <c r="M40" s="4"/>
      <c r="N40" s="4"/>
      <c r="O40" s="4"/>
      <c r="P40" s="4"/>
      <c r="Q40" s="4"/>
      <c r="R40" s="4"/>
      <c r="S40" s="4"/>
      <c r="T40" s="4" t="s">
        <v>20</v>
      </c>
      <c r="U40" s="4">
        <f>1054/40</f>
        <v>26.35</v>
      </c>
      <c r="V40" s="4" t="s">
        <v>39</v>
      </c>
      <c r="W40" s="58">
        <f>16*16/162*12</f>
        <v>18.962962962962962</v>
      </c>
      <c r="X40" s="4" t="s">
        <v>60</v>
      </c>
      <c r="Y40" s="58">
        <f t="shared" ref="Y40" si="0">U40*W40</f>
        <v>499.6740740740741</v>
      </c>
      <c r="Z40" s="312"/>
    </row>
    <row r="41" spans="1:26" x14ac:dyDescent="0.3">
      <c r="A41" s="4"/>
      <c r="B41" s="19"/>
      <c r="C41" s="4"/>
      <c r="D41" s="4"/>
      <c r="E41" s="4"/>
      <c r="F41" s="4"/>
      <c r="G41" s="4"/>
      <c r="H41" s="4"/>
      <c r="I41" s="4"/>
      <c r="J41" s="4"/>
      <c r="K41" s="4"/>
      <c r="L41" s="4"/>
      <c r="M41" s="4"/>
      <c r="N41" s="4"/>
      <c r="O41" s="4"/>
      <c r="P41" s="4"/>
      <c r="Q41" s="4"/>
      <c r="R41" s="4"/>
      <c r="S41" s="4"/>
      <c r="T41" s="4" t="s">
        <v>21</v>
      </c>
      <c r="U41" s="4">
        <f>1054/40</f>
        <v>26.35</v>
      </c>
      <c r="V41" s="4" t="s">
        <v>39</v>
      </c>
      <c r="W41" s="58">
        <f>20*20/162*12</f>
        <v>29.629629629629626</v>
      </c>
      <c r="X41" s="4" t="s">
        <v>60</v>
      </c>
      <c r="Y41" s="58">
        <f>U41*W41</f>
        <v>780.74074074074065</v>
      </c>
      <c r="Z41" s="312"/>
    </row>
    <row r="42" spans="1:26" x14ac:dyDescent="0.3">
      <c r="A42" s="4"/>
      <c r="B42" s="19"/>
      <c r="C42" s="4"/>
      <c r="D42" s="4"/>
      <c r="E42" s="4"/>
      <c r="F42" s="4"/>
      <c r="G42" s="4"/>
      <c r="H42" s="4"/>
      <c r="I42" s="4"/>
      <c r="J42" s="4"/>
      <c r="K42" s="4"/>
      <c r="L42" s="4"/>
      <c r="M42" s="4"/>
      <c r="N42" s="4"/>
      <c r="O42" s="4"/>
      <c r="P42" s="4"/>
      <c r="Q42" s="4"/>
      <c r="R42" s="4"/>
      <c r="S42" s="4"/>
      <c r="T42" s="4"/>
      <c r="U42" s="4"/>
      <c r="V42" s="4"/>
      <c r="W42" s="58"/>
      <c r="X42" s="4"/>
      <c r="Y42" s="4"/>
      <c r="Z42" s="4"/>
    </row>
    <row r="43" spans="1:26" ht="72" x14ac:dyDescent="0.3">
      <c r="A43" s="4">
        <v>8</v>
      </c>
      <c r="B43" s="18" t="s">
        <v>23</v>
      </c>
      <c r="C43" s="5">
        <v>1</v>
      </c>
      <c r="D43" s="5"/>
      <c r="E43" s="5">
        <v>1</v>
      </c>
      <c r="F43" s="5"/>
      <c r="G43" s="5">
        <v>300</v>
      </c>
      <c r="H43" s="5">
        <v>0</v>
      </c>
      <c r="I43" s="5"/>
      <c r="J43" s="5">
        <v>2.5</v>
      </c>
      <c r="K43" s="5">
        <v>0</v>
      </c>
      <c r="L43" s="5"/>
      <c r="M43" s="5">
        <v>1.5</v>
      </c>
      <c r="N43" s="5">
        <v>0</v>
      </c>
      <c r="O43" s="5"/>
      <c r="P43" s="5">
        <f>C43*E43*G43*J43*M43</f>
        <v>1125</v>
      </c>
      <c r="Q43" s="4">
        <f>P43</f>
        <v>1125</v>
      </c>
      <c r="R43" s="4" t="s">
        <v>6</v>
      </c>
      <c r="S43" s="4"/>
      <c r="T43" s="4"/>
      <c r="U43" s="4"/>
      <c r="V43" s="4"/>
      <c r="W43" s="58"/>
      <c r="X43" s="4"/>
      <c r="Y43" s="58"/>
      <c r="Z43" s="4"/>
    </row>
    <row r="44" spans="1:26" hidden="1" x14ac:dyDescent="0.3">
      <c r="A44" s="4"/>
      <c r="B44" s="19"/>
      <c r="C44" s="4"/>
      <c r="D44" s="4"/>
      <c r="E44" s="4"/>
      <c r="F44" s="4"/>
      <c r="G44" s="4"/>
      <c r="H44" s="4"/>
      <c r="I44" s="4"/>
      <c r="J44" s="4"/>
      <c r="K44" s="4"/>
      <c r="L44" s="4"/>
      <c r="M44" s="4"/>
      <c r="N44" s="4"/>
      <c r="O44" s="4"/>
      <c r="P44" s="4"/>
      <c r="Q44" s="4"/>
      <c r="R44" s="4"/>
      <c r="S44" s="4"/>
      <c r="T44" s="4"/>
      <c r="U44" s="4"/>
      <c r="V44" s="4"/>
      <c r="W44" s="58"/>
      <c r="X44" s="4"/>
      <c r="Y44" s="58"/>
      <c r="Z44" s="4"/>
    </row>
    <row r="45" spans="1:26" hidden="1" x14ac:dyDescent="0.3">
      <c r="A45" s="4"/>
      <c r="B45" s="19"/>
      <c r="C45" s="4"/>
      <c r="D45" s="4"/>
      <c r="E45" s="4"/>
      <c r="F45" s="4"/>
      <c r="G45" s="4"/>
      <c r="H45" s="4"/>
      <c r="I45" s="4"/>
      <c r="J45" s="4"/>
      <c r="K45" s="4"/>
      <c r="L45" s="4"/>
      <c r="M45" s="4"/>
      <c r="N45" s="4"/>
      <c r="O45" s="4"/>
      <c r="P45" s="4"/>
      <c r="Q45" s="4"/>
      <c r="R45" s="4"/>
      <c r="S45" s="4"/>
      <c r="T45" s="4"/>
      <c r="U45" s="4"/>
      <c r="V45" s="4"/>
      <c r="W45" s="58"/>
      <c r="X45" s="4"/>
      <c r="Y45" s="58"/>
      <c r="Z45" s="4"/>
    </row>
    <row r="46" spans="1:26" x14ac:dyDescent="0.3">
      <c r="A46" s="4"/>
      <c r="B46" s="19"/>
      <c r="C46" s="4"/>
      <c r="D46" s="4"/>
      <c r="E46" s="4"/>
      <c r="F46" s="4"/>
      <c r="G46" s="4"/>
      <c r="H46" s="4"/>
      <c r="I46" s="4"/>
      <c r="J46" s="4"/>
      <c r="K46" s="4"/>
      <c r="L46" s="4"/>
      <c r="M46" s="4"/>
      <c r="N46" s="4"/>
      <c r="O46" s="4"/>
      <c r="P46" s="4"/>
      <c r="Q46" s="4"/>
      <c r="R46" s="4"/>
      <c r="S46" s="4"/>
      <c r="T46" s="4" t="s">
        <v>24</v>
      </c>
      <c r="U46" s="4">
        <f>9600/40</f>
        <v>240</v>
      </c>
      <c r="V46" s="4" t="s">
        <v>39</v>
      </c>
      <c r="W46" s="58">
        <f>8*8/162*12</f>
        <v>4.7407407407407405</v>
      </c>
      <c r="X46" s="4" t="s">
        <v>60</v>
      </c>
      <c r="Y46" s="58">
        <f>U46*W46</f>
        <v>1137.7777777777778</v>
      </c>
      <c r="Z46" s="312">
        <f>SUM(Y46:Y48)</f>
        <v>2880</v>
      </c>
    </row>
    <row r="47" spans="1:26" x14ac:dyDescent="0.3">
      <c r="A47" s="4"/>
      <c r="B47" s="19"/>
      <c r="C47" s="4"/>
      <c r="D47" s="4"/>
      <c r="E47" s="4"/>
      <c r="F47" s="4"/>
      <c r="G47" s="4"/>
      <c r="H47" s="4"/>
      <c r="I47" s="4"/>
      <c r="J47" s="4"/>
      <c r="K47" s="4"/>
      <c r="L47" s="4"/>
      <c r="M47" s="4"/>
      <c r="N47" s="4"/>
      <c r="O47" s="4"/>
      <c r="P47" s="4"/>
      <c r="Q47" s="4"/>
      <c r="R47" s="4"/>
      <c r="S47" s="4"/>
      <c r="T47" s="4" t="s">
        <v>25</v>
      </c>
      <c r="U47" s="4">
        <f>1800/40</f>
        <v>45</v>
      </c>
      <c r="V47" s="4" t="s">
        <v>39</v>
      </c>
      <c r="W47" s="58">
        <f>16*16/162*12</f>
        <v>18.962962962962962</v>
      </c>
      <c r="X47" s="4" t="s">
        <v>60</v>
      </c>
      <c r="Y47" s="58">
        <f>U47*W47</f>
        <v>853.33333333333326</v>
      </c>
      <c r="Z47" s="312"/>
    </row>
    <row r="48" spans="1:26" x14ac:dyDescent="0.3">
      <c r="A48" s="4"/>
      <c r="B48" s="19"/>
      <c r="C48" s="4"/>
      <c r="D48" s="4"/>
      <c r="E48" s="4"/>
      <c r="F48" s="4"/>
      <c r="G48" s="4"/>
      <c r="H48" s="4"/>
      <c r="I48" s="4"/>
      <c r="J48" s="4"/>
      <c r="K48" s="4"/>
      <c r="L48" s="4"/>
      <c r="M48" s="4"/>
      <c r="N48" s="4"/>
      <c r="O48" s="4"/>
      <c r="P48" s="4"/>
      <c r="Q48" s="4"/>
      <c r="R48" s="4"/>
      <c r="S48" s="4"/>
      <c r="T48" s="4" t="s">
        <v>26</v>
      </c>
      <c r="U48" s="4">
        <f>1200/40</f>
        <v>30</v>
      </c>
      <c r="V48" s="4" t="s">
        <v>39</v>
      </c>
      <c r="W48" s="58">
        <f>20*20/162*12</f>
        <v>29.629629629629626</v>
      </c>
      <c r="X48" s="4" t="s">
        <v>60</v>
      </c>
      <c r="Y48" s="58">
        <f>U48*W48</f>
        <v>888.8888888888888</v>
      </c>
      <c r="Z48" s="312"/>
    </row>
    <row r="49" spans="1:26" x14ac:dyDescent="0.3">
      <c r="A49" s="4"/>
      <c r="B49" s="19"/>
      <c r="C49" s="4"/>
      <c r="D49" s="4"/>
      <c r="E49" s="4"/>
      <c r="F49" s="4"/>
      <c r="G49" s="4"/>
      <c r="H49" s="4"/>
      <c r="I49" s="4"/>
      <c r="J49" s="4"/>
      <c r="K49" s="4"/>
      <c r="L49" s="4"/>
      <c r="M49" s="4"/>
      <c r="N49" s="4"/>
      <c r="O49" s="4"/>
      <c r="P49" s="4"/>
      <c r="Q49" s="4"/>
      <c r="R49" s="4"/>
      <c r="S49" s="4"/>
      <c r="T49" s="4"/>
      <c r="U49" s="4"/>
      <c r="V49" s="4"/>
      <c r="W49" s="58"/>
      <c r="X49" s="4"/>
      <c r="Y49" s="4"/>
      <c r="Z49" s="57"/>
    </row>
    <row r="50" spans="1:26" ht="72" x14ac:dyDescent="0.3">
      <c r="A50" s="4">
        <v>9</v>
      </c>
      <c r="B50" s="18" t="s">
        <v>27</v>
      </c>
      <c r="C50" s="5">
        <v>1</v>
      </c>
      <c r="D50" s="5"/>
      <c r="E50" s="5">
        <v>1</v>
      </c>
      <c r="F50" s="5"/>
      <c r="G50" s="313">
        <v>2611</v>
      </c>
      <c r="H50" s="313"/>
      <c r="I50" s="313"/>
      <c r="J50" s="313"/>
      <c r="K50" s="313"/>
      <c r="L50" s="5"/>
      <c r="M50" s="5">
        <v>0.5</v>
      </c>
      <c r="N50" s="5"/>
      <c r="O50" s="5"/>
      <c r="P50" s="5">
        <f>C50*E50*G50*M50</f>
        <v>1305.5</v>
      </c>
      <c r="Q50" s="4">
        <f>P50</f>
        <v>1305.5</v>
      </c>
      <c r="R50" s="4" t="s">
        <v>6</v>
      </c>
      <c r="S50" s="4"/>
      <c r="T50" s="4"/>
      <c r="U50" s="4"/>
      <c r="V50" s="4"/>
      <c r="W50" s="58"/>
      <c r="X50" s="4"/>
      <c r="Y50" s="58"/>
      <c r="Z50" s="4"/>
    </row>
    <row r="51" spans="1:26" hidden="1" x14ac:dyDescent="0.3">
      <c r="A51" s="4"/>
      <c r="B51" s="19"/>
      <c r="C51" s="4"/>
      <c r="D51" s="4"/>
      <c r="E51" s="4"/>
      <c r="F51" s="4"/>
      <c r="G51" s="4"/>
      <c r="H51" s="4"/>
      <c r="I51" s="4"/>
      <c r="J51" s="4"/>
      <c r="K51" s="4"/>
      <c r="L51" s="4"/>
      <c r="M51" s="4"/>
      <c r="N51" s="4"/>
      <c r="O51" s="4"/>
      <c r="P51" s="4"/>
      <c r="Q51" s="4"/>
      <c r="R51" s="4"/>
      <c r="S51" s="4"/>
      <c r="T51" s="4"/>
      <c r="U51" s="4"/>
      <c r="V51" s="4"/>
      <c r="W51" s="58"/>
      <c r="X51" s="4"/>
      <c r="Y51" s="58"/>
      <c r="Z51" s="4"/>
    </row>
    <row r="52" spans="1:26" hidden="1" x14ac:dyDescent="0.3">
      <c r="A52" s="4"/>
      <c r="B52" s="19"/>
      <c r="C52" s="4"/>
      <c r="D52" s="4"/>
      <c r="E52" s="4"/>
      <c r="F52" s="4"/>
      <c r="G52" s="4"/>
      <c r="H52" s="4"/>
      <c r="I52" s="4"/>
      <c r="J52" s="4"/>
      <c r="K52" s="4"/>
      <c r="L52" s="4"/>
      <c r="M52" s="4"/>
      <c r="N52" s="4"/>
      <c r="O52" s="4"/>
      <c r="P52" s="4"/>
      <c r="Q52" s="4"/>
      <c r="R52" s="4"/>
      <c r="S52" s="4"/>
      <c r="T52" s="4"/>
      <c r="U52" s="4"/>
      <c r="V52" s="4"/>
      <c r="W52" s="58"/>
      <c r="X52" s="4"/>
      <c r="Y52" s="58"/>
      <c r="Z52" s="4"/>
    </row>
    <row r="53" spans="1:26" x14ac:dyDescent="0.3">
      <c r="A53" s="4"/>
      <c r="B53" s="19"/>
      <c r="C53" s="4"/>
      <c r="D53" s="4"/>
      <c r="E53" s="4"/>
      <c r="F53" s="4"/>
      <c r="G53" s="4"/>
      <c r="H53" s="4"/>
      <c r="I53" s="4"/>
      <c r="J53" s="4"/>
      <c r="K53" s="4"/>
      <c r="L53" s="4"/>
      <c r="M53" s="4"/>
      <c r="N53" s="4"/>
      <c r="O53" s="4"/>
      <c r="P53" s="4"/>
      <c r="Q53" s="4"/>
      <c r="R53" s="4"/>
      <c r="S53" s="4"/>
      <c r="T53" s="4" t="s">
        <v>28</v>
      </c>
      <c r="U53" s="4">
        <f>6233/40</f>
        <v>155.82499999999999</v>
      </c>
      <c r="V53" s="4" t="s">
        <v>39</v>
      </c>
      <c r="W53" s="58">
        <f>8*8/162*12</f>
        <v>4.7407407407407405</v>
      </c>
      <c r="X53" s="4" t="s">
        <v>60</v>
      </c>
      <c r="Y53" s="58">
        <f>U53*W53</f>
        <v>738.72592592592582</v>
      </c>
      <c r="Z53" s="312">
        <f>SUM(Y53:Y54)</f>
        <v>1892.9851851851849</v>
      </c>
    </row>
    <row r="54" spans="1:26" x14ac:dyDescent="0.3">
      <c r="A54" s="4"/>
      <c r="B54" s="19"/>
      <c r="C54" s="4"/>
      <c r="D54" s="4"/>
      <c r="E54" s="4"/>
      <c r="F54" s="4"/>
      <c r="G54" s="4"/>
      <c r="H54" s="4"/>
      <c r="I54" s="4"/>
      <c r="J54" s="4"/>
      <c r="K54" s="4"/>
      <c r="L54" s="4"/>
      <c r="M54" s="4"/>
      <c r="N54" s="4"/>
      <c r="O54" s="4"/>
      <c r="P54" s="4"/>
      <c r="Q54" s="4"/>
      <c r="R54" s="4"/>
      <c r="S54" s="4"/>
      <c r="T54" s="4" t="s">
        <v>29</v>
      </c>
      <c r="U54" s="4">
        <f>6233/40</f>
        <v>155.82499999999999</v>
      </c>
      <c r="V54" s="4" t="s">
        <v>39</v>
      </c>
      <c r="W54" s="58">
        <f>10*10/162*12</f>
        <v>7.4074074074074066</v>
      </c>
      <c r="X54" s="4" t="s">
        <v>60</v>
      </c>
      <c r="Y54" s="58">
        <f>U54*W54</f>
        <v>1154.2592592592591</v>
      </c>
      <c r="Z54" s="312"/>
    </row>
    <row r="55" spans="1:26" ht="14.25" customHeight="1" x14ac:dyDescent="0.3">
      <c r="A55" s="4"/>
      <c r="B55" s="19"/>
      <c r="C55" s="4"/>
      <c r="D55" s="4"/>
      <c r="E55" s="4"/>
      <c r="F55" s="4"/>
      <c r="G55" s="4"/>
      <c r="H55" s="4"/>
      <c r="I55" s="4"/>
      <c r="J55" s="4"/>
      <c r="K55" s="4"/>
      <c r="L55" s="4"/>
      <c r="M55" s="4"/>
      <c r="N55" s="4"/>
      <c r="O55" s="4"/>
      <c r="P55" s="4"/>
      <c r="Q55" s="4"/>
      <c r="R55" s="4"/>
      <c r="S55" s="4"/>
      <c r="T55" s="4"/>
      <c r="U55" s="4"/>
      <c r="V55" s="4"/>
      <c r="W55" s="58"/>
      <c r="X55" s="4"/>
      <c r="Y55" s="25"/>
      <c r="Z55" s="4"/>
    </row>
    <row r="56" spans="1:26" ht="57" hidden="1" customHeight="1" x14ac:dyDescent="0.3">
      <c r="A56" s="60">
        <v>10</v>
      </c>
      <c r="B56" s="52" t="s">
        <v>49</v>
      </c>
      <c r="C56" s="53">
        <v>1</v>
      </c>
      <c r="D56" s="53"/>
      <c r="E56" s="54">
        <v>1</v>
      </c>
      <c r="F56" s="14"/>
      <c r="G56" s="291">
        <v>2611</v>
      </c>
      <c r="H56" s="291"/>
      <c r="I56" s="291"/>
      <c r="J56" s="291"/>
      <c r="K56" s="291"/>
      <c r="L56" s="14"/>
      <c r="M56" s="55">
        <v>0.5</v>
      </c>
      <c r="N56" s="54"/>
      <c r="O56" s="14"/>
      <c r="P56" s="55">
        <f>C56*E56*G56*M56</f>
        <v>1305.5</v>
      </c>
      <c r="Q56" s="59">
        <f>P56</f>
        <v>1305.5</v>
      </c>
      <c r="R56" s="60" t="s">
        <v>6</v>
      </c>
      <c r="S56" s="1"/>
      <c r="T56" s="60" t="s">
        <v>45</v>
      </c>
      <c r="U56" s="61">
        <v>221</v>
      </c>
      <c r="V56" s="60" t="s">
        <v>14</v>
      </c>
      <c r="W56" s="62">
        <v>300</v>
      </c>
      <c r="X56" s="60"/>
      <c r="Y56" s="63">
        <f>U56*W56</f>
        <v>66300</v>
      </c>
      <c r="Z56" s="4"/>
    </row>
    <row r="57" spans="1:26" hidden="1" x14ac:dyDescent="0.3">
      <c r="A57" s="4"/>
      <c r="B57" s="18"/>
      <c r="C57" s="5"/>
      <c r="D57" s="5"/>
      <c r="E57" s="24"/>
      <c r="F57" s="14"/>
      <c r="G57" s="28"/>
      <c r="H57" s="24"/>
      <c r="I57" s="14"/>
      <c r="J57" s="28"/>
      <c r="K57" s="24"/>
      <c r="L57" s="14"/>
      <c r="M57" s="28"/>
      <c r="N57" s="24"/>
      <c r="O57" s="14"/>
      <c r="P57" s="28"/>
      <c r="Q57" s="25"/>
      <c r="R57" s="4"/>
      <c r="S57" s="1"/>
      <c r="T57" s="4" t="s">
        <v>46</v>
      </c>
      <c r="U57" s="29">
        <v>1105</v>
      </c>
      <c r="V57" s="4" t="s">
        <v>6</v>
      </c>
      <c r="W57" s="58">
        <v>60</v>
      </c>
      <c r="X57" s="4"/>
      <c r="Y57" s="64">
        <f>U57*W57</f>
        <v>66300</v>
      </c>
      <c r="Z57" s="4"/>
    </row>
    <row r="58" spans="1:26" hidden="1" x14ac:dyDescent="0.3">
      <c r="A58" s="4"/>
      <c r="B58" s="19"/>
      <c r="C58" s="4"/>
      <c r="D58" s="4"/>
      <c r="E58" s="25"/>
      <c r="G58" s="29"/>
      <c r="H58" s="25"/>
      <c r="J58" s="29"/>
      <c r="K58" s="25"/>
      <c r="M58" s="29"/>
      <c r="N58" s="25"/>
      <c r="P58" s="29"/>
      <c r="Q58" s="25"/>
      <c r="R58" s="4"/>
      <c r="S58" s="1"/>
      <c r="T58" s="4" t="s">
        <v>10</v>
      </c>
      <c r="U58" s="29">
        <v>552.70000000000005</v>
      </c>
      <c r="V58" s="4" t="s">
        <v>6</v>
      </c>
      <c r="W58" s="58">
        <v>65</v>
      </c>
      <c r="X58" s="4"/>
      <c r="Y58" s="64">
        <f>U58*W58</f>
        <v>35925.5</v>
      </c>
      <c r="Z58" s="4"/>
    </row>
    <row r="59" spans="1:26" hidden="1" x14ac:dyDescent="0.3">
      <c r="A59" s="4"/>
      <c r="B59" s="19"/>
      <c r="C59" s="4"/>
      <c r="D59" s="4"/>
      <c r="E59" s="25"/>
      <c r="G59" s="29"/>
      <c r="H59" s="25"/>
      <c r="J59" s="29"/>
      <c r="K59" s="25"/>
      <c r="M59" s="29"/>
      <c r="N59" s="25"/>
      <c r="P59" s="29"/>
      <c r="Q59" s="25"/>
      <c r="R59" s="4"/>
      <c r="S59" s="1"/>
      <c r="T59" s="4"/>
      <c r="U59" s="29"/>
      <c r="V59" s="4"/>
      <c r="W59" s="58"/>
      <c r="X59" s="4"/>
      <c r="Y59" s="65">
        <f>SUM(Y56:Y58)</f>
        <v>168525.5</v>
      </c>
      <c r="Z59" s="4"/>
    </row>
    <row r="60" spans="1:26" ht="57.6" hidden="1" x14ac:dyDescent="0.3">
      <c r="A60" s="4">
        <v>11</v>
      </c>
      <c r="B60" s="18" t="s">
        <v>87</v>
      </c>
      <c r="C60" s="5">
        <v>1</v>
      </c>
      <c r="D60" s="5"/>
      <c r="E60" s="24">
        <v>1</v>
      </c>
      <c r="F60" s="14"/>
      <c r="G60" s="28">
        <v>233</v>
      </c>
      <c r="H60" s="24">
        <v>0</v>
      </c>
      <c r="I60" s="14"/>
      <c r="J60" s="28">
        <v>0.75</v>
      </c>
      <c r="K60" s="24">
        <v>0</v>
      </c>
      <c r="L60" s="14"/>
      <c r="M60" s="28">
        <v>1</v>
      </c>
      <c r="N60" s="24">
        <v>0</v>
      </c>
      <c r="O60" s="14"/>
      <c r="P60" s="28">
        <f>C60*E60*G60*J60*M60</f>
        <v>174.75</v>
      </c>
      <c r="Q60" s="25">
        <f>P60</f>
        <v>174.75</v>
      </c>
      <c r="R60" s="4" t="s">
        <v>6</v>
      </c>
      <c r="S60" s="1"/>
      <c r="T60" s="4" t="s">
        <v>30</v>
      </c>
      <c r="U60" s="29">
        <v>3000</v>
      </c>
      <c r="V60" s="4" t="s">
        <v>31</v>
      </c>
      <c r="W60" s="58">
        <v>12</v>
      </c>
      <c r="X60" s="4" t="s">
        <v>65</v>
      </c>
      <c r="Y60" s="64">
        <f>U60*W60</f>
        <v>36000</v>
      </c>
      <c r="Z60" s="4"/>
    </row>
    <row r="61" spans="1:26" hidden="1" x14ac:dyDescent="0.3">
      <c r="A61" s="4"/>
      <c r="B61" s="19"/>
      <c r="C61" s="4"/>
      <c r="D61" s="4"/>
      <c r="E61" s="25"/>
      <c r="G61" s="29"/>
      <c r="H61" s="25"/>
      <c r="J61" s="29"/>
      <c r="K61" s="25"/>
      <c r="M61" s="29"/>
      <c r="N61" s="25"/>
      <c r="P61" s="29"/>
      <c r="Q61" s="25"/>
      <c r="R61" s="4"/>
      <c r="S61" s="1"/>
      <c r="T61" s="4" t="s">
        <v>13</v>
      </c>
      <c r="U61" s="29">
        <v>4.1399999999999997</v>
      </c>
      <c r="V61" s="4" t="s">
        <v>14</v>
      </c>
      <c r="W61" s="58">
        <v>400</v>
      </c>
      <c r="X61" s="4" t="s">
        <v>59</v>
      </c>
      <c r="Y61" s="64">
        <f>U61*W61</f>
        <v>1655.9999999999998</v>
      </c>
      <c r="Z61" s="4"/>
    </row>
    <row r="62" spans="1:26" hidden="1" x14ac:dyDescent="0.3">
      <c r="A62" s="4"/>
      <c r="B62" s="19"/>
      <c r="C62" s="4"/>
      <c r="D62" s="4"/>
      <c r="E62" s="25"/>
      <c r="G62" s="29"/>
      <c r="H62" s="25"/>
      <c r="J62" s="29"/>
      <c r="K62" s="25"/>
      <c r="M62" s="29"/>
      <c r="N62" s="25"/>
      <c r="P62" s="29"/>
      <c r="Q62" s="25"/>
      <c r="R62" s="4"/>
      <c r="S62" s="1"/>
      <c r="T62" s="4" t="s">
        <v>10</v>
      </c>
      <c r="U62" s="29">
        <v>25.67</v>
      </c>
      <c r="V62" s="4" t="s">
        <v>6</v>
      </c>
      <c r="W62" s="58">
        <v>60</v>
      </c>
      <c r="X62" s="4" t="s">
        <v>58</v>
      </c>
      <c r="Y62" s="64">
        <f>U62*W62</f>
        <v>1540.2</v>
      </c>
      <c r="Z62" s="4"/>
    </row>
    <row r="63" spans="1:26" hidden="1" x14ac:dyDescent="0.3">
      <c r="A63" s="4"/>
      <c r="B63" s="19"/>
      <c r="C63" s="4"/>
      <c r="D63" s="4"/>
      <c r="E63" s="25"/>
      <c r="G63" s="29"/>
      <c r="H63" s="25"/>
      <c r="J63" s="29"/>
      <c r="K63" s="25"/>
      <c r="M63" s="29"/>
      <c r="N63" s="25"/>
      <c r="P63" s="29"/>
      <c r="Q63" s="25"/>
      <c r="R63" s="4"/>
      <c r="S63" s="1"/>
      <c r="T63" s="4"/>
      <c r="U63" s="29"/>
      <c r="V63" s="4"/>
      <c r="W63" s="58"/>
      <c r="X63" s="4"/>
      <c r="Y63" s="65">
        <f>SUM(Y60:Y62)</f>
        <v>39196.199999999997</v>
      </c>
      <c r="Z63" s="4"/>
    </row>
    <row r="64" spans="1:26" ht="64.5" hidden="1" customHeight="1" x14ac:dyDescent="0.3">
      <c r="A64" s="7">
        <v>12</v>
      </c>
      <c r="B64" s="20" t="s">
        <v>88</v>
      </c>
      <c r="C64" s="23">
        <v>1</v>
      </c>
      <c r="D64" s="23"/>
      <c r="E64" s="26">
        <v>2</v>
      </c>
      <c r="F64" s="32"/>
      <c r="G64" s="30">
        <v>233</v>
      </c>
      <c r="H64" s="26">
        <v>0</v>
      </c>
      <c r="I64" s="32"/>
      <c r="J64" s="30"/>
      <c r="K64" s="26"/>
      <c r="L64" s="32"/>
      <c r="M64" s="30">
        <v>1</v>
      </c>
      <c r="N64" s="26">
        <v>0</v>
      </c>
      <c r="O64" s="32"/>
      <c r="P64" s="30">
        <f>C64*E64*G64*M64</f>
        <v>466</v>
      </c>
      <c r="Q64" s="315">
        <f>P64+P65</f>
        <v>873.75</v>
      </c>
      <c r="R64" s="7" t="s">
        <v>35</v>
      </c>
      <c r="S64" s="1"/>
      <c r="T64" s="7" t="s">
        <v>13</v>
      </c>
      <c r="U64" s="31">
        <v>8.34</v>
      </c>
      <c r="V64" s="7" t="s">
        <v>14</v>
      </c>
      <c r="W64" s="58">
        <v>400</v>
      </c>
      <c r="X64" s="7" t="s">
        <v>59</v>
      </c>
      <c r="Y64" s="66">
        <f>U64*W64</f>
        <v>3336</v>
      </c>
      <c r="Z64" s="4"/>
    </row>
    <row r="65" spans="1:26" hidden="1" x14ac:dyDescent="0.3">
      <c r="A65" s="7"/>
      <c r="B65" s="21"/>
      <c r="C65" s="7">
        <v>1</v>
      </c>
      <c r="D65" s="7"/>
      <c r="E65" s="27">
        <v>1</v>
      </c>
      <c r="F65" s="15"/>
      <c r="G65" s="31">
        <v>233</v>
      </c>
      <c r="H65" s="27">
        <v>0</v>
      </c>
      <c r="I65" s="15"/>
      <c r="J65" s="31">
        <f>1.25+0.5</f>
        <v>1.75</v>
      </c>
      <c r="K65" s="27">
        <v>0</v>
      </c>
      <c r="L65" s="15"/>
      <c r="M65" s="31"/>
      <c r="N65" s="27"/>
      <c r="O65" s="15"/>
      <c r="P65" s="31">
        <f>E65*G65*J65</f>
        <v>407.75</v>
      </c>
      <c r="Q65" s="316"/>
      <c r="R65" s="7"/>
      <c r="S65" s="1"/>
      <c r="T65" s="7" t="s">
        <v>33</v>
      </c>
      <c r="U65" s="31">
        <v>41.3</v>
      </c>
      <c r="V65" s="7" t="s">
        <v>6</v>
      </c>
      <c r="W65" s="58">
        <v>60</v>
      </c>
      <c r="X65" s="7" t="s">
        <v>58</v>
      </c>
      <c r="Y65" s="66">
        <f>932*W65</f>
        <v>55920</v>
      </c>
      <c r="Z65" s="4"/>
    </row>
    <row r="66" spans="1:26" hidden="1" x14ac:dyDescent="0.3">
      <c r="A66" s="7"/>
      <c r="B66" s="21"/>
      <c r="C66" s="7"/>
      <c r="D66" s="7"/>
      <c r="E66" s="27"/>
      <c r="F66" s="15"/>
      <c r="G66" s="31"/>
      <c r="H66" s="27"/>
      <c r="I66" s="15"/>
      <c r="J66" s="31"/>
      <c r="K66" s="27"/>
      <c r="L66" s="15"/>
      <c r="M66" s="31"/>
      <c r="N66" s="27"/>
      <c r="O66" s="15"/>
      <c r="P66" s="31"/>
      <c r="Q66" s="27"/>
      <c r="R66" s="7"/>
      <c r="S66" s="1"/>
      <c r="T66" s="7"/>
      <c r="U66" s="31"/>
      <c r="V66" s="7"/>
      <c r="W66" s="58"/>
      <c r="X66" s="7"/>
      <c r="Y66" s="67">
        <f>SUM(Y64:Y65)</f>
        <v>59256</v>
      </c>
      <c r="Z66" s="4"/>
    </row>
    <row r="67" spans="1:26" ht="2.25" hidden="1" customHeight="1" x14ac:dyDescent="0.3">
      <c r="A67" s="7">
        <v>13</v>
      </c>
      <c r="B67" s="20" t="s">
        <v>44</v>
      </c>
      <c r="C67" s="23">
        <v>1</v>
      </c>
      <c r="D67" s="23"/>
      <c r="E67" s="26">
        <v>1</v>
      </c>
      <c r="F67" s="32"/>
      <c r="G67" s="30">
        <v>300</v>
      </c>
      <c r="H67" s="26">
        <v>0</v>
      </c>
      <c r="I67" s="32"/>
      <c r="J67" s="30"/>
      <c r="K67" s="26"/>
      <c r="L67" s="32"/>
      <c r="M67" s="30">
        <v>2.5</v>
      </c>
      <c r="N67" s="26">
        <v>0</v>
      </c>
      <c r="O67" s="32"/>
      <c r="P67" s="30">
        <f>C67*E67*M67*G67</f>
        <v>750</v>
      </c>
      <c r="Q67" s="315">
        <f>P67+P68</f>
        <v>1350</v>
      </c>
      <c r="R67" s="7" t="s">
        <v>35</v>
      </c>
      <c r="S67" s="1"/>
      <c r="T67" s="7" t="s">
        <v>13</v>
      </c>
      <c r="U67" s="31">
        <v>9.1</v>
      </c>
      <c r="V67" s="7" t="s">
        <v>14</v>
      </c>
      <c r="W67" s="58">
        <v>400</v>
      </c>
      <c r="X67" s="7" t="s">
        <v>59</v>
      </c>
      <c r="Y67" s="66">
        <f>W67*U67</f>
        <v>3640</v>
      </c>
      <c r="Z67" s="4"/>
    </row>
    <row r="68" spans="1:26" hidden="1" x14ac:dyDescent="0.3">
      <c r="A68" s="7"/>
      <c r="B68" s="21"/>
      <c r="C68" s="7">
        <v>1</v>
      </c>
      <c r="D68" s="7"/>
      <c r="E68" s="27">
        <v>1</v>
      </c>
      <c r="F68" s="15"/>
      <c r="G68" s="31">
        <v>300</v>
      </c>
      <c r="H68" s="27">
        <v>0</v>
      </c>
      <c r="I68" s="15"/>
      <c r="J68" s="31"/>
      <c r="K68" s="27"/>
      <c r="L68" s="15"/>
      <c r="M68" s="31">
        <v>2</v>
      </c>
      <c r="N68" s="27">
        <v>0</v>
      </c>
      <c r="O68" s="15"/>
      <c r="P68" s="31">
        <f>C68*E68*G68*M68</f>
        <v>600</v>
      </c>
      <c r="Q68" s="316"/>
      <c r="R68" s="7"/>
      <c r="S68" s="1"/>
      <c r="T68" s="7" t="s">
        <v>33</v>
      </c>
      <c r="U68" s="31">
        <v>45</v>
      </c>
      <c r="V68" s="7" t="s">
        <v>6</v>
      </c>
      <c r="W68" s="58">
        <v>65</v>
      </c>
      <c r="X68" s="7" t="s">
        <v>58</v>
      </c>
      <c r="Y68" s="66">
        <f>U68*W68</f>
        <v>2925</v>
      </c>
      <c r="Z68" s="4"/>
    </row>
    <row r="69" spans="1:26" hidden="1" x14ac:dyDescent="0.3">
      <c r="A69" s="7"/>
      <c r="B69" s="21"/>
      <c r="C69" s="7"/>
      <c r="D69" s="7"/>
      <c r="E69" s="27"/>
      <c r="F69" s="15"/>
      <c r="G69" s="31"/>
      <c r="H69" s="27"/>
      <c r="I69" s="15"/>
      <c r="J69" s="31"/>
      <c r="K69" s="27"/>
      <c r="L69" s="15"/>
      <c r="M69" s="31"/>
      <c r="N69" s="27"/>
      <c r="O69" s="15"/>
      <c r="P69" s="31"/>
      <c r="Q69" s="27"/>
      <c r="R69" s="7"/>
      <c r="S69" s="1"/>
      <c r="T69" s="7"/>
      <c r="U69" s="31"/>
      <c r="V69" s="7"/>
      <c r="W69" s="68"/>
      <c r="X69" s="7"/>
      <c r="Y69" s="67">
        <f>SUM(Y67:Y68)</f>
        <v>6565</v>
      </c>
      <c r="Z69" s="4"/>
    </row>
    <row r="70" spans="1:26" ht="28.8" hidden="1" x14ac:dyDescent="0.3">
      <c r="A70" s="7">
        <v>14</v>
      </c>
      <c r="B70" s="20" t="s">
        <v>34</v>
      </c>
      <c r="C70" s="23">
        <v>1</v>
      </c>
      <c r="D70" s="23"/>
      <c r="E70" s="26">
        <v>1</v>
      </c>
      <c r="F70" s="32"/>
      <c r="G70" s="317">
        <v>2611</v>
      </c>
      <c r="H70" s="317"/>
      <c r="I70" s="317"/>
      <c r="J70" s="317"/>
      <c r="K70" s="317"/>
      <c r="L70" s="32"/>
      <c r="M70" s="30"/>
      <c r="N70" s="26"/>
      <c r="O70" s="32"/>
      <c r="P70" s="30"/>
      <c r="Q70" s="27">
        <f>G70</f>
        <v>2611</v>
      </c>
      <c r="R70" s="7" t="s">
        <v>35</v>
      </c>
      <c r="S70" s="1"/>
      <c r="T70" s="7" t="s">
        <v>13</v>
      </c>
      <c r="U70" s="31">
        <v>29.26</v>
      </c>
      <c r="V70" s="7" t="s">
        <v>14</v>
      </c>
      <c r="W70" s="58">
        <v>400</v>
      </c>
      <c r="X70" s="7" t="s">
        <v>59</v>
      </c>
      <c r="Y70" s="66">
        <f>W70*U70</f>
        <v>11704</v>
      </c>
      <c r="Z70" s="4"/>
    </row>
    <row r="71" spans="1:26" hidden="1" x14ac:dyDescent="0.3">
      <c r="A71" s="7"/>
      <c r="B71" s="21"/>
      <c r="C71" s="7"/>
      <c r="D71" s="7"/>
      <c r="E71" s="27"/>
      <c r="F71" s="15"/>
      <c r="G71" s="31"/>
      <c r="H71" s="27"/>
      <c r="I71" s="15"/>
      <c r="J71" s="31"/>
      <c r="K71" s="27"/>
      <c r="L71" s="15"/>
      <c r="M71" s="31"/>
      <c r="N71" s="27"/>
      <c r="O71" s="15"/>
      <c r="P71" s="31"/>
      <c r="Q71" s="27"/>
      <c r="R71" s="7"/>
      <c r="S71" s="1"/>
      <c r="T71" s="7" t="s">
        <v>33</v>
      </c>
      <c r="U71" s="31">
        <v>108.51</v>
      </c>
      <c r="V71" s="7" t="s">
        <v>6</v>
      </c>
      <c r="W71" s="58">
        <v>65</v>
      </c>
      <c r="X71" s="7" t="s">
        <v>58</v>
      </c>
      <c r="Y71" s="66">
        <f>U71*W71</f>
        <v>7053.1500000000005</v>
      </c>
      <c r="Z71" s="4"/>
    </row>
    <row r="72" spans="1:26" hidden="1" x14ac:dyDescent="0.3">
      <c r="A72" s="7"/>
      <c r="B72" s="21"/>
      <c r="C72" s="7"/>
      <c r="D72" s="7"/>
      <c r="E72" s="27"/>
      <c r="F72" s="15"/>
      <c r="G72" s="31"/>
      <c r="H72" s="27"/>
      <c r="I72" s="15"/>
      <c r="J72" s="31"/>
      <c r="K72" s="27"/>
      <c r="L72" s="15"/>
      <c r="M72" s="31"/>
      <c r="N72" s="27"/>
      <c r="O72" s="15"/>
      <c r="P72" s="31"/>
      <c r="Q72" s="27"/>
      <c r="R72" s="7"/>
      <c r="S72" s="1"/>
      <c r="T72" s="7"/>
      <c r="U72" s="31"/>
      <c r="V72" s="7"/>
      <c r="W72" s="58"/>
      <c r="X72" s="7"/>
      <c r="Y72" s="67">
        <f>SUM(Y70:Y71)</f>
        <v>18757.150000000001</v>
      </c>
      <c r="Z72" s="4"/>
    </row>
    <row r="73" spans="1:26" ht="21" hidden="1" customHeight="1" x14ac:dyDescent="0.3">
      <c r="A73" s="7">
        <v>15</v>
      </c>
      <c r="B73" s="20" t="s">
        <v>64</v>
      </c>
      <c r="C73" s="23"/>
      <c r="D73" s="23"/>
      <c r="E73" s="26"/>
      <c r="F73" s="32"/>
      <c r="G73" s="30"/>
      <c r="H73" s="26"/>
      <c r="I73" s="32"/>
      <c r="J73" s="30"/>
      <c r="K73" s="26"/>
      <c r="L73" s="32"/>
      <c r="M73" s="30"/>
      <c r="N73" s="26"/>
      <c r="O73" s="32"/>
      <c r="P73" s="30"/>
      <c r="Q73" s="27">
        <v>155.30000000000001</v>
      </c>
      <c r="R73" s="7" t="s">
        <v>6</v>
      </c>
      <c r="S73" s="1"/>
      <c r="T73" s="7" t="s">
        <v>43</v>
      </c>
      <c r="U73" s="31">
        <v>2219</v>
      </c>
      <c r="V73" s="7" t="s">
        <v>74</v>
      </c>
      <c r="W73" s="58">
        <v>400</v>
      </c>
      <c r="X73" s="7"/>
      <c r="Y73" s="66">
        <f>2219*400</f>
        <v>887600</v>
      </c>
      <c r="Z73" s="4"/>
    </row>
    <row r="74" spans="1:26" hidden="1" x14ac:dyDescent="0.3">
      <c r="A74" s="7"/>
      <c r="B74" s="21"/>
      <c r="C74" s="7"/>
      <c r="D74" s="7"/>
      <c r="E74" s="27"/>
      <c r="F74" s="15"/>
      <c r="G74" s="31"/>
      <c r="H74" s="27"/>
      <c r="I74" s="15"/>
      <c r="J74" s="31"/>
      <c r="K74" s="27"/>
      <c r="L74" s="15"/>
      <c r="M74" s="31"/>
      <c r="N74" s="27"/>
      <c r="O74" s="15"/>
      <c r="P74" s="31"/>
      <c r="Q74" s="27"/>
      <c r="R74" s="7"/>
      <c r="S74" s="1"/>
      <c r="T74" s="7" t="s">
        <v>10</v>
      </c>
      <c r="U74" s="31">
        <v>369.8</v>
      </c>
      <c r="V74" s="7" t="s">
        <v>6</v>
      </c>
      <c r="W74" s="58">
        <v>65</v>
      </c>
      <c r="X74" s="7"/>
      <c r="Y74" s="66">
        <f>U74*W74</f>
        <v>24037</v>
      </c>
      <c r="Z74" s="4"/>
    </row>
    <row r="75" spans="1:26" hidden="1" x14ac:dyDescent="0.3">
      <c r="A75" s="7"/>
      <c r="B75" s="21"/>
      <c r="C75" s="7"/>
      <c r="D75" s="7"/>
      <c r="E75" s="27"/>
      <c r="F75" s="15"/>
      <c r="G75" s="31"/>
      <c r="H75" s="27"/>
      <c r="I75" s="15"/>
      <c r="J75" s="31"/>
      <c r="K75" s="27"/>
      <c r="L75" s="15"/>
      <c r="M75" s="31"/>
      <c r="N75" s="27"/>
      <c r="O75" s="15"/>
      <c r="P75" s="31"/>
      <c r="Q75" s="27"/>
      <c r="R75" s="7"/>
      <c r="S75" s="1"/>
      <c r="T75" s="7" t="s">
        <v>13</v>
      </c>
      <c r="U75" s="31">
        <v>10</v>
      </c>
      <c r="V75" s="7" t="s">
        <v>14</v>
      </c>
      <c r="W75" s="58">
        <v>400</v>
      </c>
      <c r="X75" s="7"/>
      <c r="Y75" s="66">
        <f>U75*W75</f>
        <v>4000</v>
      </c>
      <c r="Z75" s="4"/>
    </row>
    <row r="76" spans="1:26" hidden="1" x14ac:dyDescent="0.3">
      <c r="A76" s="7"/>
      <c r="B76" s="21"/>
      <c r="C76" s="7"/>
      <c r="D76" s="7"/>
      <c r="E76" s="27"/>
      <c r="F76" s="15"/>
      <c r="G76" s="31"/>
      <c r="H76" s="27"/>
      <c r="I76" s="15"/>
      <c r="J76" s="31"/>
      <c r="K76" s="27"/>
      <c r="L76" s="15"/>
      <c r="M76" s="31"/>
      <c r="N76" s="27"/>
      <c r="O76" s="15"/>
      <c r="P76" s="31"/>
      <c r="Q76" s="27"/>
      <c r="R76" s="7"/>
      <c r="S76" s="1"/>
      <c r="T76" s="7"/>
      <c r="U76" s="31"/>
      <c r="V76" s="7"/>
      <c r="W76" s="58"/>
      <c r="X76" s="7"/>
      <c r="Y76" s="67">
        <f>SUM(Y73:Y75)</f>
        <v>915637</v>
      </c>
      <c r="Z76" s="4"/>
    </row>
    <row r="77" spans="1:26" hidden="1" x14ac:dyDescent="0.3">
      <c r="A77" s="4"/>
      <c r="B77" s="19"/>
      <c r="C77" s="4"/>
      <c r="D77" s="4"/>
      <c r="E77" s="25"/>
      <c r="G77" s="29"/>
      <c r="H77" s="25"/>
      <c r="J77" s="29"/>
      <c r="K77" s="25"/>
      <c r="M77" s="29"/>
      <c r="N77" s="25"/>
      <c r="P77" s="29"/>
      <c r="Q77" s="25"/>
      <c r="R77" s="4"/>
      <c r="S77" s="1"/>
      <c r="T77" s="4"/>
      <c r="U77" s="29"/>
      <c r="V77" s="4"/>
      <c r="W77" s="58"/>
      <c r="X77" s="4"/>
      <c r="Y77" s="64"/>
      <c r="Z77" s="4"/>
    </row>
    <row r="78" spans="1:26" ht="43.2" hidden="1" x14ac:dyDescent="0.3">
      <c r="A78" s="4">
        <v>17</v>
      </c>
      <c r="B78" s="18" t="s">
        <v>61</v>
      </c>
      <c r="C78" s="5"/>
      <c r="D78" s="5"/>
      <c r="E78" s="24"/>
      <c r="F78" s="14"/>
      <c r="G78" s="28"/>
      <c r="H78" s="24"/>
      <c r="I78" s="14"/>
      <c r="J78" s="28"/>
      <c r="K78" s="24"/>
      <c r="L78" s="14"/>
      <c r="M78" s="28"/>
      <c r="N78" s="24"/>
      <c r="O78" s="14"/>
      <c r="P78" s="28"/>
      <c r="Q78" s="25">
        <v>17</v>
      </c>
      <c r="R78" s="4" t="s">
        <v>48</v>
      </c>
      <c r="S78" s="1"/>
      <c r="T78" s="4"/>
      <c r="U78" s="29"/>
      <c r="V78" s="4"/>
      <c r="W78" s="58">
        <v>30000</v>
      </c>
      <c r="X78" s="4"/>
      <c r="Y78" s="64">
        <f>Q78*W78</f>
        <v>510000</v>
      </c>
      <c r="Z78" s="4"/>
    </row>
    <row r="79" spans="1:26" ht="1.5" hidden="1" customHeight="1" x14ac:dyDescent="0.3">
      <c r="A79" s="4"/>
      <c r="B79" s="19"/>
      <c r="C79" s="4"/>
      <c r="D79" s="4"/>
      <c r="E79" s="25"/>
      <c r="G79" s="29"/>
      <c r="H79" s="25"/>
      <c r="J79" s="29"/>
      <c r="K79" s="25"/>
      <c r="M79" s="29"/>
      <c r="N79" s="25"/>
      <c r="P79" s="29"/>
      <c r="Q79" s="25"/>
      <c r="R79" s="4"/>
      <c r="S79" s="1"/>
      <c r="T79" s="4"/>
      <c r="U79" s="29"/>
      <c r="V79" s="4"/>
      <c r="W79" s="58"/>
      <c r="X79" s="4"/>
      <c r="Y79" s="64"/>
      <c r="Z79" s="4"/>
    </row>
    <row r="80" spans="1:26" hidden="1" x14ac:dyDescent="0.3">
      <c r="A80" s="4">
        <v>18</v>
      </c>
      <c r="B80" s="19" t="s">
        <v>62</v>
      </c>
      <c r="C80" s="4"/>
      <c r="D80" s="4"/>
      <c r="E80" s="25"/>
      <c r="G80" s="29"/>
      <c r="H80" s="25"/>
      <c r="J80" s="29"/>
      <c r="K80" s="25"/>
      <c r="M80" s="29"/>
      <c r="N80" s="25"/>
      <c r="P80" s="29"/>
      <c r="Q80" s="25">
        <v>90</v>
      </c>
      <c r="R80" s="4" t="s">
        <v>47</v>
      </c>
      <c r="S80" s="1"/>
      <c r="T80" s="4"/>
      <c r="U80" s="29"/>
      <c r="V80" s="4"/>
      <c r="W80" s="58">
        <v>1800</v>
      </c>
      <c r="X80" s="4"/>
      <c r="Y80" s="64">
        <f>Q80*W80</f>
        <v>162000</v>
      </c>
      <c r="Z80" s="4"/>
    </row>
    <row r="81" spans="1:26" hidden="1" x14ac:dyDescent="0.3">
      <c r="A81" s="4"/>
      <c r="B81" s="19"/>
      <c r="C81" s="4"/>
      <c r="D81" s="4"/>
      <c r="E81" s="25"/>
      <c r="G81" s="29"/>
      <c r="H81" s="25"/>
      <c r="J81" s="29"/>
      <c r="K81" s="25"/>
      <c r="M81" s="29"/>
      <c r="N81" s="25"/>
      <c r="P81" s="29"/>
      <c r="Q81" s="25"/>
      <c r="R81" s="4"/>
      <c r="S81" s="1"/>
      <c r="T81" s="4"/>
      <c r="U81" s="29"/>
      <c r="V81" s="4"/>
      <c r="W81" s="58"/>
      <c r="X81" s="4"/>
      <c r="Y81" s="64"/>
      <c r="Z81" s="4"/>
    </row>
    <row r="82" spans="1:26" hidden="1" x14ac:dyDescent="0.3">
      <c r="A82" s="4">
        <v>19</v>
      </c>
      <c r="B82" s="19" t="s">
        <v>63</v>
      </c>
      <c r="C82" s="4"/>
      <c r="D82" s="4"/>
      <c r="E82" s="25"/>
      <c r="G82" s="29"/>
      <c r="H82" s="25"/>
      <c r="J82" s="29"/>
      <c r="K82" s="25"/>
      <c r="M82" s="29"/>
      <c r="N82" s="25"/>
      <c r="P82" s="29"/>
      <c r="Q82" s="25">
        <v>90</v>
      </c>
      <c r="R82" s="4" t="s">
        <v>47</v>
      </c>
      <c r="S82" s="1"/>
      <c r="T82" s="4"/>
      <c r="U82" s="29"/>
      <c r="V82" s="4"/>
      <c r="W82" s="58">
        <v>3600</v>
      </c>
      <c r="X82" s="4"/>
      <c r="Y82" s="64">
        <f>Q82*W82</f>
        <v>324000</v>
      </c>
      <c r="Z82" s="4"/>
    </row>
    <row r="83" spans="1:26" hidden="1" x14ac:dyDescent="0.3">
      <c r="A83" s="4"/>
      <c r="B83" s="19"/>
      <c r="C83" s="4"/>
      <c r="D83" s="4"/>
      <c r="E83" s="25"/>
      <c r="G83" s="29"/>
      <c r="H83" s="25"/>
      <c r="J83" s="29"/>
      <c r="K83" s="25"/>
      <c r="M83" s="29"/>
      <c r="N83" s="25"/>
      <c r="P83" s="29"/>
      <c r="Q83" s="25"/>
      <c r="R83" s="4"/>
      <c r="S83" s="1"/>
      <c r="T83" s="4"/>
      <c r="U83" s="29"/>
      <c r="V83" s="4"/>
      <c r="W83" s="58"/>
      <c r="X83" s="4"/>
      <c r="Y83" s="64"/>
      <c r="Z83" s="4"/>
    </row>
    <row r="84" spans="1:26" hidden="1" x14ac:dyDescent="0.3">
      <c r="A84" s="4">
        <v>20</v>
      </c>
      <c r="B84" s="19" t="s">
        <v>50</v>
      </c>
      <c r="C84" s="4"/>
      <c r="D84" s="4"/>
      <c r="E84" s="25"/>
      <c r="G84" s="29"/>
      <c r="H84" s="25"/>
      <c r="J84" s="29"/>
      <c r="K84" s="25"/>
      <c r="M84" s="29"/>
      <c r="N84" s="25"/>
      <c r="P84" s="29"/>
      <c r="Q84" s="25">
        <v>340</v>
      </c>
      <c r="R84" s="4" t="s">
        <v>47</v>
      </c>
      <c r="S84" s="1"/>
      <c r="T84" s="4"/>
      <c r="U84" s="29"/>
      <c r="V84" s="4"/>
      <c r="W84" s="58">
        <v>25</v>
      </c>
      <c r="X84" s="4" t="s">
        <v>51</v>
      </c>
      <c r="Y84" s="64">
        <f t="shared" ref="Y84:Y96" si="1">Q84*W84</f>
        <v>8500</v>
      </c>
      <c r="Z84" s="4"/>
    </row>
    <row r="85" spans="1:26" hidden="1" x14ac:dyDescent="0.3">
      <c r="A85" s="4"/>
      <c r="B85" s="19"/>
      <c r="C85" s="4"/>
      <c r="D85" s="4"/>
      <c r="E85" s="25"/>
      <c r="G85" s="29"/>
      <c r="H85" s="25"/>
      <c r="J85" s="29"/>
      <c r="K85" s="25"/>
      <c r="M85" s="29"/>
      <c r="N85" s="25"/>
      <c r="P85" s="29"/>
      <c r="Q85" s="25"/>
      <c r="R85" s="4"/>
      <c r="S85" s="1"/>
      <c r="T85" s="4"/>
      <c r="U85" s="29"/>
      <c r="V85" s="4"/>
      <c r="W85" s="58"/>
      <c r="X85" s="4"/>
      <c r="Y85" s="64"/>
      <c r="Z85" s="4"/>
    </row>
    <row r="86" spans="1:26" hidden="1" x14ac:dyDescent="0.3">
      <c r="A86" s="4">
        <v>21</v>
      </c>
      <c r="B86" s="19" t="s">
        <v>52</v>
      </c>
      <c r="C86" s="4"/>
      <c r="D86" s="4"/>
      <c r="E86" s="25"/>
      <c r="G86" s="29"/>
      <c r="H86" s="25"/>
      <c r="J86" s="29"/>
      <c r="K86" s="25"/>
      <c r="M86" s="29"/>
      <c r="N86" s="25"/>
      <c r="P86" s="29"/>
      <c r="Q86" s="25">
        <v>300</v>
      </c>
      <c r="R86" s="4" t="s">
        <v>47</v>
      </c>
      <c r="S86" s="1"/>
      <c r="T86" s="4"/>
      <c r="U86" s="29"/>
      <c r="V86" s="4"/>
      <c r="W86" s="58">
        <v>25</v>
      </c>
      <c r="X86" s="4" t="s">
        <v>51</v>
      </c>
      <c r="Y86" s="64">
        <f t="shared" si="1"/>
        <v>7500</v>
      </c>
      <c r="Z86" s="4"/>
    </row>
    <row r="87" spans="1:26" ht="3.75" hidden="1" customHeight="1" x14ac:dyDescent="0.3">
      <c r="A87" s="4"/>
      <c r="B87" s="19"/>
      <c r="C87" s="4"/>
      <c r="D87" s="4"/>
      <c r="E87" s="25"/>
      <c r="G87" s="29"/>
      <c r="H87" s="25"/>
      <c r="J87" s="29"/>
      <c r="K87" s="25"/>
      <c r="M87" s="29"/>
      <c r="N87" s="25"/>
      <c r="P87" s="29"/>
      <c r="Q87" s="25"/>
      <c r="R87" s="4"/>
      <c r="S87" s="1"/>
      <c r="T87" s="4"/>
      <c r="U87" s="29"/>
      <c r="V87" s="4"/>
      <c r="W87" s="58"/>
      <c r="X87" s="4"/>
      <c r="Y87" s="64"/>
      <c r="Z87" s="4"/>
    </row>
    <row r="88" spans="1:26" hidden="1" x14ac:dyDescent="0.3">
      <c r="A88" s="4">
        <v>22</v>
      </c>
      <c r="B88" s="19" t="s">
        <v>53</v>
      </c>
      <c r="C88" s="4"/>
      <c r="D88" s="4"/>
      <c r="E88" s="25"/>
      <c r="G88" s="29"/>
      <c r="H88" s="25"/>
      <c r="J88" s="29"/>
      <c r="K88" s="25"/>
      <c r="M88" s="29"/>
      <c r="N88" s="25"/>
      <c r="P88" s="29"/>
      <c r="Q88" s="25"/>
      <c r="R88" s="4"/>
      <c r="S88" s="1"/>
      <c r="T88" s="4"/>
      <c r="U88" s="29"/>
      <c r="V88" s="4"/>
      <c r="W88" s="58"/>
      <c r="X88" s="4" t="s">
        <v>75</v>
      </c>
      <c r="Y88" s="64">
        <v>6000</v>
      </c>
      <c r="Z88" s="4"/>
    </row>
    <row r="89" spans="1:26" hidden="1" x14ac:dyDescent="0.3">
      <c r="A89" s="4"/>
      <c r="B89" s="19"/>
      <c r="C89" s="4"/>
      <c r="D89" s="4"/>
      <c r="E89" s="25"/>
      <c r="G89" s="29"/>
      <c r="H89" s="25"/>
      <c r="J89" s="29"/>
      <c r="K89" s="25"/>
      <c r="M89" s="29"/>
      <c r="N89" s="25"/>
      <c r="P89" s="29"/>
      <c r="Q89" s="25"/>
      <c r="R89" s="4"/>
      <c r="S89" s="1"/>
      <c r="T89" s="4"/>
      <c r="U89" s="29"/>
      <c r="V89" s="4"/>
      <c r="W89" s="58"/>
      <c r="X89" s="4"/>
      <c r="Y89" s="64"/>
      <c r="Z89" s="4"/>
    </row>
    <row r="90" spans="1:26" ht="28.8" hidden="1" x14ac:dyDescent="0.3">
      <c r="A90" s="4">
        <v>23</v>
      </c>
      <c r="B90" s="18" t="s">
        <v>57</v>
      </c>
      <c r="C90" s="5"/>
      <c r="D90" s="5"/>
      <c r="E90" s="24"/>
      <c r="F90" s="14"/>
      <c r="G90" s="28"/>
      <c r="H90" s="24"/>
      <c r="I90" s="14"/>
      <c r="J90" s="28"/>
      <c r="K90" s="24"/>
      <c r="L90" s="14"/>
      <c r="M90" s="28"/>
      <c r="N90" s="24"/>
      <c r="O90" s="14"/>
      <c r="P90" s="28"/>
      <c r="Q90" s="25">
        <v>2611</v>
      </c>
      <c r="R90" s="4" t="s">
        <v>35</v>
      </c>
      <c r="S90" s="1"/>
      <c r="T90" s="4"/>
      <c r="U90" s="29"/>
      <c r="V90" s="4"/>
      <c r="W90" s="58">
        <v>150</v>
      </c>
      <c r="X90" s="4" t="s">
        <v>54</v>
      </c>
      <c r="Y90" s="64">
        <f>Q90*W90</f>
        <v>391650</v>
      </c>
      <c r="Z90" s="4"/>
    </row>
    <row r="91" spans="1:26" hidden="1" x14ac:dyDescent="0.3">
      <c r="A91" s="4"/>
      <c r="B91" s="19"/>
      <c r="C91" s="4"/>
      <c r="D91" s="4"/>
      <c r="E91" s="25"/>
      <c r="G91" s="29"/>
      <c r="H91" s="25"/>
      <c r="J91" s="29"/>
      <c r="K91" s="25"/>
      <c r="M91" s="29"/>
      <c r="N91" s="25"/>
      <c r="P91" s="29"/>
      <c r="Q91" s="25"/>
      <c r="R91" s="4"/>
      <c r="S91" s="1"/>
      <c r="T91" s="4"/>
      <c r="U91" s="29"/>
      <c r="V91" s="4"/>
      <c r="W91" s="58"/>
      <c r="X91" s="4"/>
      <c r="Y91" s="64"/>
      <c r="Z91" s="4"/>
    </row>
    <row r="92" spans="1:26" ht="28.8" hidden="1" x14ac:dyDescent="0.3">
      <c r="A92" s="4">
        <v>24</v>
      </c>
      <c r="B92" s="18" t="s">
        <v>55</v>
      </c>
      <c r="C92" s="5"/>
      <c r="D92" s="5"/>
      <c r="E92" s="24"/>
      <c r="F92" s="14"/>
      <c r="G92" s="28"/>
      <c r="H92" s="24"/>
      <c r="I92" s="14"/>
      <c r="J92" s="28"/>
      <c r="K92" s="24"/>
      <c r="L92" s="14"/>
      <c r="M92" s="28"/>
      <c r="N92" s="24"/>
      <c r="O92" s="14"/>
      <c r="P92" s="28"/>
      <c r="Q92" s="25">
        <v>425</v>
      </c>
      <c r="R92" s="4" t="s">
        <v>35</v>
      </c>
      <c r="S92" s="1"/>
      <c r="T92" s="4"/>
      <c r="U92" s="29"/>
      <c r="V92" s="4"/>
      <c r="W92" s="58">
        <v>60</v>
      </c>
      <c r="X92" s="4" t="s">
        <v>54</v>
      </c>
      <c r="Y92" s="64">
        <f>Q92*W92</f>
        <v>25500</v>
      </c>
      <c r="Z92" s="4"/>
    </row>
    <row r="93" spans="1:26" hidden="1" x14ac:dyDescent="0.3">
      <c r="A93" s="4"/>
      <c r="B93" s="19"/>
      <c r="C93" s="4"/>
      <c r="D93" s="4"/>
      <c r="E93" s="25"/>
      <c r="G93" s="29"/>
      <c r="H93" s="25"/>
      <c r="J93" s="29"/>
      <c r="K93" s="25"/>
      <c r="M93" s="29"/>
      <c r="N93" s="25"/>
      <c r="P93" s="29"/>
      <c r="Q93" s="25"/>
      <c r="R93" s="4"/>
      <c r="S93" s="1"/>
      <c r="T93" s="4"/>
      <c r="U93" s="29"/>
      <c r="V93" s="4"/>
      <c r="W93" s="58"/>
      <c r="X93" s="4"/>
      <c r="Y93" s="64"/>
      <c r="Z93" s="4"/>
    </row>
    <row r="94" spans="1:26" ht="28.8" hidden="1" x14ac:dyDescent="0.3">
      <c r="A94" s="4">
        <v>25</v>
      </c>
      <c r="B94" s="18" t="s">
        <v>76</v>
      </c>
      <c r="C94" s="5"/>
      <c r="D94" s="5"/>
      <c r="E94" s="24"/>
      <c r="F94" s="14"/>
      <c r="G94" s="28"/>
      <c r="H94" s="24"/>
      <c r="I94" s="14"/>
      <c r="J94" s="28"/>
      <c r="K94" s="24"/>
      <c r="L94" s="14"/>
      <c r="M94" s="28"/>
      <c r="N94" s="24"/>
      <c r="O94" s="14"/>
      <c r="P94" s="28"/>
      <c r="Q94" s="25">
        <f>15.5*17</f>
        <v>263.5</v>
      </c>
      <c r="R94" s="4" t="s">
        <v>47</v>
      </c>
      <c r="S94" s="1"/>
      <c r="T94" s="4"/>
      <c r="U94" s="29"/>
      <c r="V94" s="4"/>
      <c r="W94" s="58">
        <v>80</v>
      </c>
      <c r="X94" s="4" t="s">
        <v>47</v>
      </c>
      <c r="Y94" s="64">
        <f t="shared" si="1"/>
        <v>21080</v>
      </c>
      <c r="Z94" s="4"/>
    </row>
    <row r="95" spans="1:26" hidden="1" x14ac:dyDescent="0.3">
      <c r="A95" s="4"/>
      <c r="B95" s="19"/>
      <c r="C95" s="4"/>
      <c r="D95" s="4"/>
      <c r="E95" s="25"/>
      <c r="G95" s="29"/>
      <c r="H95" s="25"/>
      <c r="J95" s="29"/>
      <c r="K95" s="25"/>
      <c r="M95" s="29"/>
      <c r="N95" s="25"/>
      <c r="P95" s="29"/>
      <c r="Q95" s="25"/>
      <c r="R95" s="4"/>
      <c r="S95" s="1"/>
      <c r="T95" s="4"/>
      <c r="U95" s="29"/>
      <c r="V95" s="4"/>
      <c r="W95" s="58"/>
      <c r="X95" s="4"/>
      <c r="Y95" s="64"/>
      <c r="Z95" s="4"/>
    </row>
    <row r="96" spans="1:26" hidden="1" x14ac:dyDescent="0.3">
      <c r="A96" s="4">
        <v>26</v>
      </c>
      <c r="B96" s="19" t="s">
        <v>56</v>
      </c>
      <c r="C96" s="4"/>
      <c r="D96" s="4"/>
      <c r="E96" s="25"/>
      <c r="G96" s="29"/>
      <c r="H96" s="25"/>
      <c r="J96" s="29"/>
      <c r="K96" s="25"/>
      <c r="M96" s="29"/>
      <c r="N96" s="25"/>
      <c r="P96" s="29"/>
      <c r="Q96" s="25">
        <v>300</v>
      </c>
      <c r="R96" s="4" t="s">
        <v>47</v>
      </c>
      <c r="S96" s="1"/>
      <c r="T96" s="4"/>
      <c r="U96" s="29"/>
      <c r="V96" s="4"/>
      <c r="W96" s="58">
        <v>80</v>
      </c>
      <c r="X96" s="4" t="s">
        <v>47</v>
      </c>
      <c r="Y96" s="64">
        <f t="shared" si="1"/>
        <v>24000</v>
      </c>
      <c r="Z96" s="4"/>
    </row>
    <row r="97" spans="1:30" hidden="1" x14ac:dyDescent="0.3">
      <c r="A97" s="4"/>
      <c r="B97" s="19"/>
      <c r="C97" s="4"/>
      <c r="D97" s="4"/>
      <c r="E97" s="25"/>
      <c r="G97" s="29"/>
      <c r="H97" s="25"/>
      <c r="J97" s="29"/>
      <c r="K97" s="25"/>
      <c r="M97" s="29"/>
      <c r="N97" s="25"/>
      <c r="P97" s="29"/>
      <c r="Q97" s="25"/>
      <c r="R97" s="4"/>
      <c r="S97" s="1"/>
      <c r="T97" s="4"/>
      <c r="U97" s="29"/>
      <c r="V97" s="4"/>
      <c r="W97" s="58"/>
      <c r="X97" s="4"/>
      <c r="Y97" s="64"/>
      <c r="Z97" s="4"/>
    </row>
    <row r="98" spans="1:30" hidden="1" x14ac:dyDescent="0.3">
      <c r="A98" s="4"/>
      <c r="B98" s="19"/>
      <c r="C98" s="4"/>
      <c r="D98" s="4"/>
      <c r="E98" s="25"/>
      <c r="G98" s="29"/>
      <c r="H98" s="25"/>
      <c r="J98" s="29"/>
      <c r="K98" s="25"/>
      <c r="M98" s="29"/>
      <c r="N98" s="25"/>
      <c r="P98" s="29"/>
      <c r="Q98" s="25"/>
      <c r="R98" s="4"/>
      <c r="S98" s="1"/>
      <c r="T98" s="4"/>
      <c r="U98" s="29"/>
      <c r="V98" s="4"/>
      <c r="W98" s="58"/>
      <c r="X98" s="4"/>
      <c r="Y98" s="64"/>
      <c r="Z98" s="4"/>
    </row>
    <row r="99" spans="1:30" hidden="1" x14ac:dyDescent="0.3">
      <c r="A99" s="4"/>
      <c r="B99" s="19"/>
      <c r="C99" s="4"/>
      <c r="D99" s="4"/>
      <c r="E99" s="25"/>
      <c r="G99" s="29"/>
      <c r="H99" s="25"/>
      <c r="J99" s="29"/>
      <c r="K99" s="25"/>
      <c r="M99" s="29"/>
      <c r="N99" s="25"/>
      <c r="P99" s="29"/>
      <c r="Q99" s="69"/>
      <c r="R99" s="70"/>
      <c r="S99" s="1"/>
      <c r="T99" s="70"/>
      <c r="U99" s="29"/>
      <c r="V99" s="4"/>
      <c r="W99" s="58"/>
      <c r="X99" s="4"/>
      <c r="Y99" s="64">
        <f>SUM(Y8:Y98)</f>
        <v>4289169.1518518515</v>
      </c>
      <c r="Z99" s="4"/>
    </row>
    <row r="100" spans="1:30" ht="18" x14ac:dyDescent="0.3">
      <c r="Q100" s="1"/>
      <c r="R100" s="1"/>
      <c r="S100" s="1"/>
      <c r="T100" s="1"/>
      <c r="U100" s="1"/>
      <c r="V100" s="1"/>
      <c r="W100" s="71"/>
      <c r="X100" s="1"/>
      <c r="Y100" s="71"/>
      <c r="Z100" s="72">
        <f>SUM(Z20:Z99)</f>
        <v>9580.4518518518526</v>
      </c>
      <c r="AA100" s="73" t="s">
        <v>272</v>
      </c>
    </row>
    <row r="101" spans="1:30" x14ac:dyDescent="0.3">
      <c r="R101" s="16"/>
      <c r="T101" s="16"/>
      <c r="Y101" s="51" t="s">
        <v>11</v>
      </c>
    </row>
    <row r="102" spans="1:30" x14ac:dyDescent="0.3">
      <c r="R102" s="16"/>
      <c r="T102" s="16"/>
    </row>
    <row r="103" spans="1:30" ht="15.6" x14ac:dyDescent="0.3">
      <c r="Q103" s="116">
        <v>1</v>
      </c>
      <c r="R103" s="117" t="s">
        <v>98</v>
      </c>
      <c r="S103" s="19"/>
      <c r="T103" s="314" t="s">
        <v>211</v>
      </c>
      <c r="U103" s="314"/>
      <c r="V103" s="314"/>
      <c r="W103" s="314"/>
      <c r="AD103" s="39"/>
    </row>
    <row r="104" spans="1:30" x14ac:dyDescent="0.3">
      <c r="Q104" s="124">
        <v>1000</v>
      </c>
      <c r="R104" s="120" t="s">
        <v>150</v>
      </c>
      <c r="S104" s="19"/>
      <c r="T104" s="45" t="s">
        <v>210</v>
      </c>
      <c r="U104" s="50">
        <f>LEAD!F8</f>
        <v>58000</v>
      </c>
      <c r="V104" s="48" t="s">
        <v>98</v>
      </c>
      <c r="W104" s="50">
        <f>Q104*U104/1000</f>
        <v>58000</v>
      </c>
    </row>
    <row r="105" spans="1:30" x14ac:dyDescent="0.3">
      <c r="Q105" s="50">
        <v>10</v>
      </c>
      <c r="R105" s="120" t="s">
        <v>150</v>
      </c>
      <c r="S105" s="19"/>
      <c r="T105" s="45" t="s">
        <v>209</v>
      </c>
      <c r="U105" s="50">
        <v>56.35</v>
      </c>
      <c r="V105" s="48" t="s">
        <v>150</v>
      </c>
      <c r="W105" s="50">
        <f>Q105*U105</f>
        <v>563.5</v>
      </c>
    </row>
    <row r="106" spans="1:30" x14ac:dyDescent="0.3">
      <c r="Q106" s="50">
        <v>35</v>
      </c>
      <c r="R106" s="120" t="s">
        <v>48</v>
      </c>
      <c r="S106" s="19"/>
      <c r="T106" s="45" t="s">
        <v>208</v>
      </c>
      <c r="U106" s="50">
        <f>LEAD!L11</f>
        <v>866</v>
      </c>
      <c r="V106" s="48" t="s">
        <v>148</v>
      </c>
      <c r="W106" s="50">
        <f>Q106*U106</f>
        <v>30310</v>
      </c>
    </row>
    <row r="107" spans="1:30" x14ac:dyDescent="0.3">
      <c r="Q107" s="19"/>
      <c r="S107" s="19"/>
      <c r="T107" s="130" t="s">
        <v>207</v>
      </c>
      <c r="U107" s="124"/>
      <c r="V107" s="48"/>
      <c r="W107" s="125">
        <f>SUM(W104:W106)</f>
        <v>88873.5</v>
      </c>
      <c r="Y107" s="43"/>
      <c r="Z107" s="38"/>
    </row>
    <row r="108" spans="1:30" x14ac:dyDescent="0.3">
      <c r="Q108" s="116"/>
      <c r="R108" s="117"/>
      <c r="S108" s="161"/>
      <c r="T108" s="131" t="s">
        <v>206</v>
      </c>
      <c r="U108" s="124"/>
      <c r="V108" s="48"/>
      <c r="W108" s="125">
        <f>ROUND((W107/10),1)</f>
        <v>8887.4</v>
      </c>
      <c r="Y108" s="43"/>
      <c r="Z108" s="38"/>
    </row>
    <row r="109" spans="1:30" x14ac:dyDescent="0.3">
      <c r="Q109" s="43"/>
      <c r="R109" s="38"/>
      <c r="S109" s="35"/>
      <c r="T109" s="39"/>
      <c r="U109" s="37"/>
      <c r="V109" s="39"/>
    </row>
    <row r="110" spans="1:30" x14ac:dyDescent="0.3">
      <c r="Q110" s="39"/>
      <c r="R110" s="38"/>
      <c r="S110" s="35"/>
      <c r="T110" s="39"/>
      <c r="U110" s="37"/>
      <c r="V110" s="39"/>
    </row>
    <row r="111" spans="1:30" x14ac:dyDescent="0.3">
      <c r="Q111" s="39"/>
      <c r="R111" s="38"/>
      <c r="S111" s="35"/>
      <c r="T111" s="39"/>
      <c r="U111" s="37"/>
      <c r="V111" s="39"/>
    </row>
    <row r="112" spans="1:30" x14ac:dyDescent="0.3">
      <c r="Q112" s="43"/>
      <c r="R112" s="38"/>
      <c r="S112" s="41"/>
      <c r="T112" s="43"/>
      <c r="U112" s="37"/>
      <c r="V112" s="36"/>
    </row>
    <row r="113" spans="17:22" x14ac:dyDescent="0.3">
      <c r="Q113" s="43"/>
      <c r="R113" s="38"/>
      <c r="S113" s="44"/>
      <c r="T113" s="43"/>
      <c r="U113" s="37"/>
      <c r="V113" s="36"/>
    </row>
    <row r="114" spans="17:22" x14ac:dyDescent="0.3">
      <c r="R114" s="16"/>
      <c r="T114" s="16"/>
    </row>
    <row r="115" spans="17:22" x14ac:dyDescent="0.3">
      <c r="R115" s="16"/>
      <c r="T115" s="16"/>
    </row>
    <row r="116" spans="17:22" x14ac:dyDescent="0.3">
      <c r="R116" s="16"/>
      <c r="T116" s="16"/>
    </row>
    <row r="117" spans="17:22" x14ac:dyDescent="0.3">
      <c r="R117" s="16"/>
      <c r="T117" s="16"/>
    </row>
    <row r="118" spans="17:22" x14ac:dyDescent="0.3">
      <c r="R118" s="16"/>
      <c r="T118" s="16"/>
    </row>
    <row r="119" spans="17:22" x14ac:dyDescent="0.3">
      <c r="R119" s="16"/>
      <c r="T119" s="16"/>
    </row>
    <row r="120" spans="17:22" x14ac:dyDescent="0.3">
      <c r="R120" s="16"/>
      <c r="T120" s="16"/>
    </row>
    <row r="121" spans="17:22" x14ac:dyDescent="0.3">
      <c r="R121" s="16"/>
      <c r="T121" s="16"/>
    </row>
    <row r="122" spans="17:22" x14ac:dyDescent="0.3">
      <c r="R122" s="16"/>
      <c r="T122" s="16"/>
    </row>
    <row r="123" spans="17:22" x14ac:dyDescent="0.3">
      <c r="R123" s="16"/>
      <c r="T123" s="16"/>
    </row>
    <row r="124" spans="17:22" x14ac:dyDescent="0.3">
      <c r="R124" s="16"/>
      <c r="T124" s="16"/>
    </row>
    <row r="125" spans="17:22" x14ac:dyDescent="0.3">
      <c r="R125" s="16"/>
      <c r="T125" s="16"/>
    </row>
    <row r="126" spans="17:22" x14ac:dyDescent="0.3">
      <c r="R126" s="16"/>
      <c r="T126" s="16"/>
    </row>
    <row r="127" spans="17:22" x14ac:dyDescent="0.3">
      <c r="R127" s="16"/>
      <c r="T127" s="16"/>
    </row>
  </sheetData>
  <mergeCells count="18">
    <mergeCell ref="A1:Z2"/>
    <mergeCell ref="A3:Z3"/>
    <mergeCell ref="Z39:Z41"/>
    <mergeCell ref="Z32:Z34"/>
    <mergeCell ref="Z25:Z27"/>
    <mergeCell ref="T103:W103"/>
    <mergeCell ref="G56:K56"/>
    <mergeCell ref="Q64:Q65"/>
    <mergeCell ref="Q67:Q68"/>
    <mergeCell ref="G70:K70"/>
    <mergeCell ref="Z53:Z54"/>
    <mergeCell ref="Z46:Z48"/>
    <mergeCell ref="C4:P4"/>
    <mergeCell ref="C5:E5"/>
    <mergeCell ref="G5:H5"/>
    <mergeCell ref="J5:K5"/>
    <mergeCell ref="M5:N5"/>
    <mergeCell ref="G50:K50"/>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ABST.</vt:lpstr>
      <vt:lpstr>DETAILED</vt:lpstr>
      <vt:lpstr>LEAD</vt:lpstr>
      <vt:lpstr>DATA</vt:lpstr>
      <vt:lpstr>DATA2</vt:lpstr>
      <vt:lpstr>Sheet2</vt:lpstr>
      <vt:lpstr>STEEL</vt:lpstr>
      <vt:lpstr>ABST.!Print_Area</vt:lpstr>
      <vt:lpstr>DATA2!Print_Area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lalith darshan</cp:lastModifiedBy>
  <cp:lastPrinted>2025-11-06T09:24:28Z</cp:lastPrinted>
  <dcterms:created xsi:type="dcterms:W3CDTF">2024-03-07T01:18:13Z</dcterms:created>
  <dcterms:modified xsi:type="dcterms:W3CDTF">2025-12-28T12:05:36Z</dcterms:modified>
</cp:coreProperties>
</file>